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730" windowHeight="9465" firstSheet="7" activeTab="7"/>
  </bookViews>
  <sheets>
    <sheet name="Rekap Kecamatan" sheetId="15" r:id="rId1"/>
    <sheet name="Rekap Kecamatan (2)" sheetId="16" r:id="rId2"/>
    <sheet name="Wonoyoso" sheetId="1" r:id="rId3"/>
    <sheet name="Wonoyoso 100%" sheetId="8" r:id="rId4"/>
    <sheet name="Coprayan" sheetId="4" r:id="rId5"/>
    <sheet name="Coprayan 100%" sheetId="9" r:id="rId6"/>
    <sheet name="daftar upah tenaga kerja" sheetId="14" r:id="rId7"/>
    <sheet name="Paweden 100%" sheetId="1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MMM19">'[1]4-Basic Price'!$F$71</definedName>
    <definedName name="_____EEE06">'[1]5-ALAT(1)'!$AW$13</definedName>
    <definedName name="_____EEE07">'[1]5-ALAT(1)'!$AW$14</definedName>
    <definedName name="_____EEE08">'[1]5-ALAT(1)'!$AW$15</definedName>
    <definedName name="_____EEE10">'[1]5-ALAT(1)'!$AW$17</definedName>
    <definedName name="_____EEE15">'[1]5-ALAT(1)'!$AW$22</definedName>
    <definedName name="_____EEE17">'[1]5-ALAT(1)'!$AW$24</definedName>
    <definedName name="_____EEE23">'[1]5-ALAT(1)'!$AW$30</definedName>
    <definedName name="_____EEE27">'[1]5-ALAT(1)'!$AW$34</definedName>
    <definedName name="_____EEE29">'[1]5-ALAT(1)'!$AW$36</definedName>
    <definedName name="_____EEE31">'[1]5-ALAT(1)'!$AW$38</definedName>
    <definedName name="_____LLL01">'[1]4-Basic Price'!$F$8</definedName>
    <definedName name="_____LLL02">'[1]4-Basic Price'!$F$9</definedName>
    <definedName name="_____LLL03">'[1]4-Basic Price'!$F$10</definedName>
    <definedName name="_____MMM03">'[1]4-Basic Price'!$F$53</definedName>
    <definedName name="_____MMM04">'[1]4-Basic Price'!$F$54</definedName>
    <definedName name="_____MMM10">'[1]4-Basic Price'!$F$60</definedName>
    <definedName name="_____MMM11">'[1]4-Basic Price'!$F$61</definedName>
    <definedName name="_____MMM16">'[1]4-Basic Price'!$F$67</definedName>
    <definedName name="_____MMM18">'[1]4-Basic Price'!$F$70</definedName>
    <definedName name="_____MMM19">'[2]4-Basic Price'!$F$71</definedName>
    <definedName name="_____MMM26">'[1]4-Basic Price'!$F$78</definedName>
    <definedName name="_____MMM27">'[1]4-Basic Price'!$F$79</definedName>
    <definedName name="_____MMM37">'[1]4-Basic Price'!$F$90</definedName>
    <definedName name="_____MMM39">'[1]4-Basic Price'!$F$91</definedName>
    <definedName name="_____MMM44">'[1]4-Basic Price'!$F$98</definedName>
    <definedName name="_____MMM47">'[1]4-Basic Price'!$F$101</definedName>
    <definedName name="_____MMM48">'[1]4-Basic Price'!$F$102</definedName>
    <definedName name="____EEE02">'[1]5-ALAT(1)'!$AW$9</definedName>
    <definedName name="____EEE06">'[3]5-ALAT(1)'!$AW$13</definedName>
    <definedName name="____EEE07">'[3]5-ALAT(1)'!$AW$14</definedName>
    <definedName name="____EEE08">'[2]5-ALAT(1)'!$AW$15</definedName>
    <definedName name="____EEE10">'[3]5-ALAT(1)'!$AW$17</definedName>
    <definedName name="____EEE15">'[3]5-ALAT(1)'!$AW$22</definedName>
    <definedName name="____EEE17">'[3]5-ALAT(1)'!$AW$24</definedName>
    <definedName name="____EEE23">'[3]5-ALAT(1)'!$AW$30</definedName>
    <definedName name="____EEE27">'[3]5-ALAT(1)'!$AW$34</definedName>
    <definedName name="____EEE29">'[3]5-ALAT(1)'!$AW$36</definedName>
    <definedName name="____EEE31">'[3]5-ALAT(1)'!$AW$38</definedName>
    <definedName name="____LLL01">'[2]4-Basic Price'!$F$8</definedName>
    <definedName name="____LLL02">'[3]4-Basic Price'!$F$9</definedName>
    <definedName name="____LLL03">'[2]4-Basic Price'!$F$10</definedName>
    <definedName name="____MMM03">'[2]4-Basic Price'!$F$53</definedName>
    <definedName name="____MMM04">'[3]4-Basic Price'!$F$54</definedName>
    <definedName name="____MMM10">'[3]4-Basic Price'!$F$60</definedName>
    <definedName name="____MMM11">'[3]4-Basic Price'!$F$61</definedName>
    <definedName name="____MMM16">'[3]4-Basic Price'!$F$67</definedName>
    <definedName name="____MMM18">'[2]4-Basic Price'!$F$70</definedName>
    <definedName name="____MMM19">'[2]4-Basic Price'!$F$71</definedName>
    <definedName name="____MMM26">'[3]4-Basic Price'!$F$78</definedName>
    <definedName name="____MMM27">'[3]4-Basic Price'!$F$79</definedName>
    <definedName name="____MMM37">'[3]4-Basic Price'!$F$90</definedName>
    <definedName name="____MMM39">'[2]4-Basic Price'!$F$91</definedName>
    <definedName name="____MMM44">'[3]4-Basic Price'!$F$98</definedName>
    <definedName name="____MMM47">'[3]4-Basic Price'!$F$101</definedName>
    <definedName name="____MMM48">'[3]4-Basic Price'!$F$102</definedName>
    <definedName name="___EEE02">'[3]5-ALAT(1)'!$AW$9</definedName>
    <definedName name="___EEE06">'[2]5-ALAT(1)'!$AW$13</definedName>
    <definedName name="___EEE07">'[3]5-ALAT(1)'!$AW$14</definedName>
    <definedName name="___EEE08">'[2]5-ALAT(1)'!$AW$15</definedName>
    <definedName name="___EEE10">'[3]5-ALAT(1)'!$AW$17</definedName>
    <definedName name="___EEE15">'[3]5-ALAT(1)'!$AW$22</definedName>
    <definedName name="___EEE17">'[2]5-ALAT(1)'!$AW$24</definedName>
    <definedName name="___EEE23">'[2]5-ALAT(1)'!$AW$30</definedName>
    <definedName name="___EEE27">'[3]5-ALAT(1)'!$AW$34</definedName>
    <definedName name="___EEE29">'[3]5-ALAT(1)'!$AW$36</definedName>
    <definedName name="___EEE31">'[3]5-ALAT(1)'!$AW$38</definedName>
    <definedName name="___LLL01">'[2]4-Basic Price'!$F$8</definedName>
    <definedName name="___LLL02">'[2]4-Basic Price'!$F$9</definedName>
    <definedName name="___LLL03">'[2]4-Basic Price'!$F$10</definedName>
    <definedName name="___MMM03">'[2]4-Basic Price'!$F$53</definedName>
    <definedName name="___MMM04">'[3]4-Basic Price'!$F$54</definedName>
    <definedName name="___MMM10">'[1]4-Basic Price'!$F$60</definedName>
    <definedName name="___MMM11">'[3]4-Basic Price'!$F$61</definedName>
    <definedName name="___MMM16">'[3]4-Basic Price'!$F$67</definedName>
    <definedName name="___MMM18">'[2]4-Basic Price'!$F$70</definedName>
    <definedName name="___MMM19">'[3]4-Basic Price'!$F$71</definedName>
    <definedName name="___MMM26">'[3]4-Basic Price'!$F$78</definedName>
    <definedName name="___MMM27">'[2]4-Basic Price'!$F$79</definedName>
    <definedName name="___MMM37">'[3]4-Basic Price'!$F$90</definedName>
    <definedName name="___MMM39">'[2]4-Basic Price'!$F$91</definedName>
    <definedName name="___MMM44">'[3]4-Basic Price'!$F$98</definedName>
    <definedName name="___MMM47">'[3]4-Basic Price'!$F$101</definedName>
    <definedName name="___MMM48">'[3]4-Basic Price'!$F$102</definedName>
    <definedName name="__EEE02">'[1]5-ALAT(1)'!$AW$9</definedName>
    <definedName name="__EEE06">'[1]5-ALAT(1)'!$AW$13</definedName>
    <definedName name="__EEE07">'[1]5-ALAT(1)'!$AW$14</definedName>
    <definedName name="__EEE08">'[1]5-ALAT(1)'!$AW$15</definedName>
    <definedName name="__EEE10">'[3]5-ALAT(1)'!$AW$17</definedName>
    <definedName name="__EEE13">'[2]5-ALAT(1)'!$AW$20</definedName>
    <definedName name="__EEE15">'[1]5-ALAT(1)'!$AW$22</definedName>
    <definedName name="__EEE17">'[1]5-ALAT(1)'!$AW$24</definedName>
    <definedName name="__EEE23">'[1]5-ALAT(1)'!$AW$30</definedName>
    <definedName name="__EEE27">'[1]5-ALAT(1)'!$AW$34</definedName>
    <definedName name="__EEE29">'[1]5-ALAT(1)'!$AW$36</definedName>
    <definedName name="__EEE31">'[1]5-ALAT(1)'!$AW$38</definedName>
    <definedName name="__LLL01">'[1]4-Basic Price'!$F$8</definedName>
    <definedName name="__LLL02">'[1]4-Basic Price'!$F$9</definedName>
    <definedName name="__LLL03">'[1]4-Basic Price'!$F$10</definedName>
    <definedName name="__MMM03">'[1]4-Basic Price'!$F$53</definedName>
    <definedName name="__MMM04">'[1]4-Basic Price'!$F$54</definedName>
    <definedName name="__MMM10">'[1]4-Basic Price'!$F$60</definedName>
    <definedName name="__MMM11">'[1]4-Basic Price'!$F$61</definedName>
    <definedName name="__MMM16">'[1]4-Basic Price'!$F$67</definedName>
    <definedName name="__MMM18">'[1]4-Basic Price'!$F$70</definedName>
    <definedName name="__MMM19">'[1]4-Basic Price'!$F$71</definedName>
    <definedName name="__MMM26">'[1]4-Basic Price'!$F$78</definedName>
    <definedName name="__MMM27">'[1]4-Basic Price'!$F$79</definedName>
    <definedName name="__MMM37">'[1]4-Basic Price'!$F$90</definedName>
    <definedName name="__MMM39">'[1]4-Basic Price'!$F$91</definedName>
    <definedName name="__MMM44">'[1]4-Basic Price'!$F$98</definedName>
    <definedName name="__MMM47">'[1]4-Basic Price'!$F$101</definedName>
    <definedName name="__MMM48">'[1]4-Basic Price'!$F$102</definedName>
    <definedName name="_EEE02">'[1]5-ALAT(1)'!$AW$9</definedName>
    <definedName name="_EEE05">'[2]5-ALAT(1)'!$AW$12</definedName>
    <definedName name="_EEE06">'[1]5-ALAT(1)'!$AW$13</definedName>
    <definedName name="_EEE07">'[1]5-ALAT(1)'!$AW$14</definedName>
    <definedName name="_EEE08">'[4]AN ALAT1'!$AZ$15</definedName>
    <definedName name="_EEE09">'[2]5-ALAT(1)'!$AW$16</definedName>
    <definedName name="_EEE10">'[1]5-ALAT(1)'!$AW$17</definedName>
    <definedName name="_EEE11">'[2]5-ALAT(1)'!$AW$18</definedName>
    <definedName name="_EEE15">'[1]5-ALAT(1)'!$AW$22</definedName>
    <definedName name="_EEE16">'[5]5-ALAT(1)'!$AZ$23</definedName>
    <definedName name="_EEE17">'[1]5-ALAT(1)'!$AW$24</definedName>
    <definedName name="_EEE23">'[1]5-ALAT(1)'!$AW$30</definedName>
    <definedName name="_EEE27">'[1]5-ALAT(1)'!$AW$34</definedName>
    <definedName name="_EEE29">'[1]5-ALAT(1)'!$AW$36</definedName>
    <definedName name="_EEE31">'[1]5-ALAT(1)'!$AW$38</definedName>
    <definedName name="_LLL01">'[1]4-Basic Price'!$F$8</definedName>
    <definedName name="_LLL02">'[1]4-Basic Price'!$F$9</definedName>
    <definedName name="_LLL03">'[1]4-Basic Price'!$F$10</definedName>
    <definedName name="_MIN1" localSheetId="1">[6]D7!#REF!</definedName>
    <definedName name="_MIN1">[6]D7!#REF!</definedName>
    <definedName name="_min10" localSheetId="1">[6]D7!#REF!</definedName>
    <definedName name="_min10">[6]D7!#REF!</definedName>
    <definedName name="_MMM02">'[5]4-Basic Price'!$F$52</definedName>
    <definedName name="_MMM03">'[1]4-Basic Price'!$F$53</definedName>
    <definedName name="_MMM04">'[1]4-Basic Price'!$F$54</definedName>
    <definedName name="_MMM06">'[5]4-Basic Price'!$F$56</definedName>
    <definedName name="_MMM10">'[5]4-Basic Price'!$F$60</definedName>
    <definedName name="_MMM11">'[1]4-Basic Price'!$F$61</definedName>
    <definedName name="_MMM12">'[2]4-Basic Price'!$F$62</definedName>
    <definedName name="_MMM16">'[1]4-Basic Price'!$F$67</definedName>
    <definedName name="_MMM18">'[1]4-Basic Price'!$F$70</definedName>
    <definedName name="_MMM19">'[1]4-Basic Price'!$F$71</definedName>
    <definedName name="_MMM26">'[1]4-Basic Price'!$F$78</definedName>
    <definedName name="_MMM27">'[1]4-Basic Price'!$F$79</definedName>
    <definedName name="_MMM37">'[1]4-Basic Price'!$F$90</definedName>
    <definedName name="_MMM39">'[1]4-Basic Price'!$F$91</definedName>
    <definedName name="_MMM44">'[1]4-Basic Price'!$F$98</definedName>
    <definedName name="_MMM47">'[1]4-Basic Price'!$F$101</definedName>
    <definedName name="_MMM48">'[1]4-Basic Price'!$F$102</definedName>
    <definedName name="_MMM54">'[2]4-Basic Price'!$F$109</definedName>
    <definedName name="_TS6" localSheetId="1">[6]D7!#REF!</definedName>
    <definedName name="_TS6">[6]D7!#REF!</definedName>
    <definedName name="A" localSheetId="1">[6]D7!#REF!</definedName>
    <definedName name="A">[6]D7!#REF!</definedName>
    <definedName name="AA" localSheetId="1">[6]D7!#REF!</definedName>
    <definedName name="AA">[6]D7!#REF!</definedName>
    <definedName name="AAA" localSheetId="1">[6]D7!#REF!</definedName>
    <definedName name="AAA">[6]D7!#REF!</definedName>
    <definedName name="aaaa" localSheetId="1">[6]D7!#REF!</definedName>
    <definedName name="aaaa">[6]D7!#REF!</definedName>
    <definedName name="AAW" localSheetId="1">[6]D7!#REF!</definedName>
    <definedName name="AAW">[6]D7!#REF!</definedName>
    <definedName name="AAZ" localSheetId="1">[6]D7!#REF!</definedName>
    <definedName name="AAZ">[6]D7!#REF!</definedName>
    <definedName name="abubatu">'[7]Harga Bahan &amp; Upah '!$E$68</definedName>
    <definedName name="AC" localSheetId="1">[6]D7!#REF!</definedName>
    <definedName name="AC">[6]D7!#REF!</definedName>
    <definedName name="ACG" localSheetId="1">[6]D7!#REF!</definedName>
    <definedName name="ACG">[6]D7!#REF!</definedName>
    <definedName name="AD" localSheetId="1">[6]D7!#REF!</definedName>
    <definedName name="AD">[6]D7!#REF!</definedName>
    <definedName name="add" localSheetId="1">[6]D7!#REF!</definedName>
    <definedName name="add">[6]D7!#REF!</definedName>
    <definedName name="aeyaey" localSheetId="1">[6]D7!#REF!</definedName>
    <definedName name="aeyaey">[6]D7!#REF!</definedName>
    <definedName name="ALAT" localSheetId="1">#REF!</definedName>
    <definedName name="ALAT">#REF!</definedName>
    <definedName name="alatbantu">'[7]Harga Bahan &amp; Upah '!$E$100</definedName>
    <definedName name="arrg" localSheetId="1">[6]D7!#REF!</definedName>
    <definedName name="arrg">[6]D7!#REF!</definedName>
    <definedName name="AS" localSheetId="1">[6]D7!#REF!</definedName>
    <definedName name="AS">[6]D7!#REF!</definedName>
    <definedName name="ASC" localSheetId="1">[6]D7!#REF!</definedName>
    <definedName name="ASC">[6]D7!#REF!</definedName>
    <definedName name="ASFAG" localSheetId="1">[6]D7!#REF!</definedName>
    <definedName name="ASFAG">[6]D7!#REF!</definedName>
    <definedName name="aspaldrum">'[7]Harga Bahan &amp; Upah '!$E$98</definedName>
    <definedName name="asphalsprayer">'[7]Harga sewa alat'!$I$17</definedName>
    <definedName name="ASS" localSheetId="1">[6]D7!#REF!</definedName>
    <definedName name="ASS">[6]D7!#REF!</definedName>
    <definedName name="ASV" localSheetId="1">[6]D7!#REF!</definedName>
    <definedName name="ASV">[6]D7!#REF!</definedName>
    <definedName name="ASW" localSheetId="1">[6]D7!#REF!</definedName>
    <definedName name="ASW">[6]D7!#REF!</definedName>
    <definedName name="ASWWG" localSheetId="1">[6]D7!#REF!</definedName>
    <definedName name="ASWWG">[6]D7!#REF!</definedName>
    <definedName name="atb" localSheetId="1">#REF!</definedName>
    <definedName name="atb">#REF!</definedName>
    <definedName name="AVCA" localSheetId="1">[6]D7!#REF!</definedName>
    <definedName name="AVCA">[6]D7!#REF!</definedName>
    <definedName name="AW" localSheetId="1">[6]D7!#REF!</definedName>
    <definedName name="AW">[6]D7!#REF!</definedName>
    <definedName name="ayhh" localSheetId="1">[6]D7!#REF!</definedName>
    <definedName name="ayhh">[6]D7!#REF!</definedName>
    <definedName name="AZ" localSheetId="1">[6]D7!#REF!</definedName>
    <definedName name="AZ">[6]D7!#REF!</definedName>
    <definedName name="batupecahm.0.5">'[7]Harga Bahan &amp; Upah '!$E$132</definedName>
    <definedName name="batupecahm.1">'[7]Harga Bahan &amp; Upah '!$E$133</definedName>
    <definedName name="batupecahm.2">'[7]Harga Bahan &amp; Upah '!$E$134</definedName>
    <definedName name="batupecahm.3">'[7]Harga Bahan &amp; Upah '!$E$135</definedName>
    <definedName name="BB" localSheetId="1">[6]D7!#REF!</definedName>
    <definedName name="BB">[6]D7!#REF!</definedName>
    <definedName name="bbbb" localSheetId="1">[6]D7!#REF!</definedName>
    <definedName name="bbbb">[6]D7!#REF!</definedName>
    <definedName name="behe" localSheetId="1">[6]D7!#REF!</definedName>
    <definedName name="behe">[6]D7!#REF!</definedName>
    <definedName name="BH" localSheetId="1">[6]D7!#REF!</definedName>
    <definedName name="BH">[6]D7!#REF!</definedName>
    <definedName name="BN" localSheetId="1">[6]D7!#REF!</definedName>
    <definedName name="BN">[6]D7!#REF!</definedName>
    <definedName name="bq" localSheetId="1">#REF!</definedName>
    <definedName name="bq">#REF!</definedName>
    <definedName name="buruhtakterlatih">'[7]Harga Bahan &amp; Upah '!$D$35</definedName>
    <definedName name="buruhterlatih">'[7]Harga Bahan &amp; Upah '!$D$37</definedName>
    <definedName name="CC" localSheetId="1">[6]D7!#REF!</definedName>
    <definedName name="CC">[6]D7!#REF!</definedName>
    <definedName name="CCC" localSheetId="1">[6]D7!#REF!</definedName>
    <definedName name="CCC">[6]D7!#REF!</definedName>
    <definedName name="cccc" localSheetId="1">[6]D7!#REF!</definedName>
    <definedName name="cccc">[6]D7!#REF!</definedName>
    <definedName name="CCV" localSheetId="1">[6]D7!#REF!</definedName>
    <definedName name="CCV">[6]D7!#REF!</definedName>
    <definedName name="cek">[1]Rekap!$H$28</definedName>
    <definedName name="CFG" localSheetId="1">[6]D7!#REF!</definedName>
    <definedName name="CFG">[6]D7!#REF!</definedName>
    <definedName name="CO" localSheetId="1">[6]D7!#REF!</definedName>
    <definedName name="CO">[6]D7!#REF!</definedName>
    <definedName name="CP" localSheetId="1">[6]D7!#REF!</definedName>
    <definedName name="CP">[6]D7!#REF!</definedName>
    <definedName name="CPP" localSheetId="1">[6]D7!#REF!</definedName>
    <definedName name="CPP">[6]D7!#REF!</definedName>
    <definedName name="CVB" localSheetId="1">[6]D7!#REF!</definedName>
    <definedName name="CVB">[6]D7!#REF!</definedName>
    <definedName name="DATAUPAH">'[1]4-Basic Price'!$D$8:$F$38</definedName>
    <definedName name="dddd" localSheetId="1">[6]D7!#REF!</definedName>
    <definedName name="dddd">[6]D7!#REF!</definedName>
    <definedName name="dhfh" localSheetId="1">[6]D7!#REF!</definedName>
    <definedName name="dhfh">[6]D7!#REF!</definedName>
    <definedName name="dhjj" localSheetId="1">[6]D7!#REF!</definedName>
    <definedName name="dhjj">[6]D7!#REF!</definedName>
    <definedName name="EF" localSheetId="1">[6]D7!#REF!</definedName>
    <definedName name="EF">[6]D7!#REF!</definedName>
    <definedName name="era" localSheetId="1">[6]D7!#REF!</definedName>
    <definedName name="era">[6]D7!#REF!</definedName>
    <definedName name="ERS" localSheetId="1">[6]D7!#REF!</definedName>
    <definedName name="ERS">[6]D7!#REF!</definedName>
    <definedName name="euiu" localSheetId="1">[6]D7!#REF!</definedName>
    <definedName name="euiu">[6]D7!#REF!</definedName>
    <definedName name="eye" localSheetId="1">[6]D7!#REF!</definedName>
    <definedName name="eye">[6]D7!#REF!</definedName>
    <definedName name="EYHH" localSheetId="1">[6]D7!#REF!</definedName>
    <definedName name="EYHH">[6]D7!#REF!</definedName>
    <definedName name="ffff" localSheetId="1">[6]D7!#REF!</definedName>
    <definedName name="ffff">[6]D7!#REF!</definedName>
    <definedName name="fjy" localSheetId="1">[6]D7!#REF!</definedName>
    <definedName name="fjy">[6]D7!#REF!</definedName>
    <definedName name="flatbedtruck">'[7]Harga sewa alat'!$I$25</definedName>
    <definedName name="FRH" localSheetId="1">[6]D7!#REF!</definedName>
    <definedName name="FRH">[6]D7!#REF!</definedName>
    <definedName name="g" localSheetId="1">#REF!</definedName>
    <definedName name="g">#REF!</definedName>
    <definedName name="g5rg" localSheetId="1">[6]D7!#REF!</definedName>
    <definedName name="g5rg">[6]D7!#REF!</definedName>
    <definedName name="GDG" localSheetId="1">[6]D7!#REF!</definedName>
    <definedName name="GDG">[6]D7!#REF!</definedName>
    <definedName name="gew" localSheetId="1">[6]D7!#REF!</definedName>
    <definedName name="gew">[6]D7!#REF!</definedName>
    <definedName name="gggg" localSheetId="1">[6]D7!#REF!</definedName>
    <definedName name="gggg">[6]D7!#REF!</definedName>
    <definedName name="ghghgh" localSheetId="1">[6]D7!#REF!</definedName>
    <definedName name="ghghgh">[6]D7!#REF!</definedName>
    <definedName name="ghk" localSheetId="1">[6]D7!#REF!</definedName>
    <definedName name="ghk">[6]D7!#REF!</definedName>
    <definedName name="GM" localSheetId="1">[6]D7!#REF!</definedName>
    <definedName name="GM">[6]D7!#REF!</definedName>
    <definedName name="GWGE" localSheetId="1">[6]D7!#REF!</definedName>
    <definedName name="GWGE">[6]D7!#REF!</definedName>
    <definedName name="H" localSheetId="1">#REF!</definedName>
    <definedName name="H">#REF!</definedName>
    <definedName name="HGWHRHER" localSheetId="1">[6]D7!#REF!</definedName>
    <definedName name="HGWHRHER">[6]D7!#REF!</definedName>
    <definedName name="HH" localSheetId="1">[6]D7!#REF!</definedName>
    <definedName name="HH">[6]D7!#REF!</definedName>
    <definedName name="hhehh" localSheetId="1">[6]D7!#REF!</definedName>
    <definedName name="hhehh">[6]D7!#REF!</definedName>
    <definedName name="hhghg" localSheetId="1">[6]D7!#REF!</definedName>
    <definedName name="hhghg">[6]D7!#REF!</definedName>
    <definedName name="hhhhh" localSheetId="1">[6]D7!#REF!</definedName>
    <definedName name="hhhhh">[6]D7!#REF!</definedName>
    <definedName name="hjhj" localSheetId="1">[6]D7!#REF!</definedName>
    <definedName name="hjhj">[6]D7!#REF!</definedName>
    <definedName name="HN" localSheetId="1">[6]D7!#REF!</definedName>
    <definedName name="HN">[6]D7!#REF!</definedName>
    <definedName name="hnhj" localSheetId="1">[6]D7!#REF!</definedName>
    <definedName name="hnhj">[6]D7!#REF!</definedName>
    <definedName name="HR.4" localSheetId="1">[6]D7!#REF!</definedName>
    <definedName name="HR.4">[6]D7!#REF!</definedName>
    <definedName name="HREH" localSheetId="1">[6]D7!#REF!</definedName>
    <definedName name="HREH">[6]D7!#REF!</definedName>
    <definedName name="HSD" localSheetId="1">#REF!</definedName>
    <definedName name="HSD">#REF!</definedName>
    <definedName name="HYT" localSheetId="1">[6]D7!#REF!</definedName>
    <definedName name="HYT">[6]D7!#REF!</definedName>
    <definedName name="i56i" localSheetId="1">[6]D7!#REF!</definedName>
    <definedName name="i56i">[6]D7!#REF!</definedName>
    <definedName name="i7ii" localSheetId="1">[6]D7!#REF!</definedName>
    <definedName name="i7ii">[6]D7!#REF!</definedName>
    <definedName name="iii" localSheetId="1">[6]D7!#REF!</definedName>
    <definedName name="iii">[6]D7!#REF!</definedName>
    <definedName name="iityi" localSheetId="1">[6]D7!#REF!</definedName>
    <definedName name="iityi">[6]D7!#REF!</definedName>
    <definedName name="iriryi" localSheetId="1">[6]D7!#REF!</definedName>
    <definedName name="iriryi">[6]D7!#REF!</definedName>
    <definedName name="ituiu" localSheetId="1">[6]D7!#REF!</definedName>
    <definedName name="ituiu">[6]D7!#REF!</definedName>
    <definedName name="iutyuyru" localSheetId="1">[6]D7!#REF!</definedName>
    <definedName name="iutyuyru">[6]D7!#REF!</definedName>
    <definedName name="iuu" localSheetId="1">[6]D7!#REF!</definedName>
    <definedName name="iuu">[6]D7!#REF!</definedName>
    <definedName name="iyhjm" localSheetId="1">[6]D7!#REF!</definedName>
    <definedName name="iyhjm">[6]D7!#REF!</definedName>
    <definedName name="jal" localSheetId="1">#REF!</definedName>
    <definedName name="jal">#REF!</definedName>
    <definedName name="jalan" localSheetId="1">#REF!</definedName>
    <definedName name="jalan">#REF!</definedName>
    <definedName name="jgjh" localSheetId="1">[6]D7!#REF!</definedName>
    <definedName name="jgjh">[6]D7!#REF!</definedName>
    <definedName name="jhgy" localSheetId="1">[6]D7!#REF!</definedName>
    <definedName name="jhgy">[6]D7!#REF!</definedName>
    <definedName name="jhjtu" localSheetId="1">[6]D7!#REF!</definedName>
    <definedName name="jhjtu">[6]D7!#REF!</definedName>
    <definedName name="jj" localSheetId="1">[6]D7!#REF!</definedName>
    <definedName name="jj">[6]D7!#REF!</definedName>
    <definedName name="jjjj" localSheetId="1">[6]D7!#REF!</definedName>
    <definedName name="jjjj">[6]D7!#REF!</definedName>
    <definedName name="jju" localSheetId="1">[6]D7!#REF!</definedName>
    <definedName name="jju">[6]D7!#REF!</definedName>
    <definedName name="JL" localSheetId="1">#REF!</definedName>
    <definedName name="JL">#REF!</definedName>
    <definedName name="kgj" localSheetId="1">[6]D7!#REF!</definedName>
    <definedName name="kgj">[6]D7!#REF!</definedName>
    <definedName name="kiku" localSheetId="1">[6]D7!#REF!</definedName>
    <definedName name="kiku">[6]D7!#REF!</definedName>
    <definedName name="kjkhk" localSheetId="1">[6]D7!#REF!</definedName>
    <definedName name="kjkhk">[6]D7!#REF!</definedName>
    <definedName name="KKK" localSheetId="1">[6]D7!#REF!</definedName>
    <definedName name="KKK">[6]D7!#REF!</definedName>
    <definedName name="KT">[8]bahan!$E$11</definedName>
    <definedName name="lojih76r" localSheetId="1">[6]D7!#REF!</definedName>
    <definedName name="lojih76r">[6]D7!#REF!</definedName>
    <definedName name="lojkouo" localSheetId="1">[6]D7!#REF!</definedName>
    <definedName name="lojkouo">[6]D7!#REF!</definedName>
    <definedName name="M">[8]bahan!$E$12</definedName>
    <definedName name="m.10" localSheetId="1">[6]D7!#REF!</definedName>
    <definedName name="m.10">[6]D7!#REF!</definedName>
    <definedName name="m3i" localSheetId="1">[6]D7!#REF!</definedName>
    <definedName name="m3i">[6]D7!#REF!</definedName>
    <definedName name="mandor">'[7]Harga Bahan &amp; Upah '!$D$18</definedName>
    <definedName name="mi" localSheetId="1">[6]D7!#REF!</definedName>
    <definedName name="mi">[6]D7!#REF!</definedName>
    <definedName name="Ming.10" localSheetId="1">[6]D7!#REF!</definedName>
    <definedName name="Ming.10">[6]D7!#REF!</definedName>
    <definedName name="ming.3" localSheetId="1">[6]D7!#REF!</definedName>
    <definedName name="ming.3">[6]D7!#REF!</definedName>
    <definedName name="Ming.4" localSheetId="1">[6]D7!#REF!</definedName>
    <definedName name="Ming.4">[6]D7!#REF!</definedName>
    <definedName name="minyak.bakar">'[7]Harga Bahan &amp; Upah '!$E$429</definedName>
    <definedName name="MP_511" localSheetId="1">#REF!</definedName>
    <definedName name="MP_511">#REF!</definedName>
    <definedName name="MP_512" localSheetId="1">#REF!</definedName>
    <definedName name="MP_512">#REF!</definedName>
    <definedName name="MP_513" localSheetId="1">#REF!</definedName>
    <definedName name="MP_513">#REF!</definedName>
    <definedName name="MP_52" localSheetId="1">#REF!</definedName>
    <definedName name="MP_52">#REF!</definedName>
    <definedName name="MP_55" localSheetId="1">#REF!</definedName>
    <definedName name="MP_55">#REF!</definedName>
    <definedName name="MP_611" localSheetId="1">#REF!</definedName>
    <definedName name="MP_611">#REF!</definedName>
    <definedName name="MP_612" localSheetId="1">#REF!</definedName>
    <definedName name="MP_612">#REF!</definedName>
    <definedName name="MP_621" localSheetId="1">#REF!</definedName>
    <definedName name="MP_621">#REF!</definedName>
    <definedName name="MP_622" localSheetId="1">#REF!</definedName>
    <definedName name="MP_622">#REF!</definedName>
    <definedName name="MP_623" localSheetId="1">#REF!</definedName>
    <definedName name="MP_623">#REF!</definedName>
    <definedName name="MP_632" localSheetId="1">#REF!</definedName>
    <definedName name="MP_632">#REF!</definedName>
    <definedName name="MP_633" localSheetId="1">#REF!</definedName>
    <definedName name="MP_633">#REF!</definedName>
    <definedName name="MP_634a" localSheetId="1">#REF!</definedName>
    <definedName name="MP_634a">#REF!</definedName>
    <definedName name="MP_635" localSheetId="1">#REF!</definedName>
    <definedName name="MP_635">#REF!</definedName>
    <definedName name="MP_66" localSheetId="1">#REF!</definedName>
    <definedName name="MP_66">#REF!</definedName>
    <definedName name="MP_7121" localSheetId="1">[6]D7!#REF!</definedName>
    <definedName name="MP_7121">[6]D7!#REF!</definedName>
    <definedName name="MP_717" localSheetId="1">[6]D7!#REF!</definedName>
    <definedName name="MP_717">[6]D7!#REF!</definedName>
    <definedName name="MUERYH" localSheetId="1">[6]D7!#REF!</definedName>
    <definedName name="MUERYH">[6]D7!#REF!</definedName>
    <definedName name="NMYH" localSheetId="1">[6]D7!#REF!</definedName>
    <definedName name="NMYH">[6]D7!#REF!</definedName>
    <definedName name="operator">'[7]Harga Bahan &amp; Upah '!$D$29</definedName>
    <definedName name="P">[8]bahan!$E$13</definedName>
    <definedName name="PEK.AMPARANBATUPECAHMESIN23T10CM" localSheetId="1">#REF!</definedName>
    <definedName name="PEK.AMPARANBATUPECAHMESIN23T10CM">#REF!</definedName>
    <definedName name="PEK.AMPARANBATUPECAHMESIN57T10CM" localSheetId="1">#REF!</definedName>
    <definedName name="PEK.AMPARANBATUPECAHMESIN57T10CM">#REF!</definedName>
    <definedName name="PEK.AMPARANBATUPENGISIPENUTUP12" localSheetId="1">#REF!</definedName>
    <definedName name="PEK.AMPARANBATUPENGISIPENUTUP12">#REF!</definedName>
    <definedName name="PEK.PENGASPALANMANUAL" localSheetId="1">#REF!</definedName>
    <definedName name="PEK.PENGASPALANMANUAL">#REF!</definedName>
    <definedName name="_xlnm.Print_Area" localSheetId="6">'daftar upah tenaga kerja'!$A$1:$H$33</definedName>
    <definedName name="_xlnm.Print_Area" localSheetId="3">'Wonoyoso 100%'!$A$1:$K$188</definedName>
    <definedName name="Q" localSheetId="1">[6]D7!#REF!</definedName>
    <definedName name="Q">[6]D7!#REF!</definedName>
    <definedName name="QQ" localSheetId="1">[9]D7!#REF!</definedName>
    <definedName name="QQ">[9]D7!#REF!</definedName>
    <definedName name="qre" localSheetId="1">[6]D7!#REF!</definedName>
    <definedName name="qre">[6]D7!#REF!</definedName>
    <definedName name="rdz" localSheetId="1">[6]D7!#REF!</definedName>
    <definedName name="rdz">[6]D7!#REF!</definedName>
    <definedName name="reay" localSheetId="1">[6]D7!#REF!</definedName>
    <definedName name="reay">[6]D7!#REF!</definedName>
    <definedName name="Rek" localSheetId="1">[6]D7!#REF!</definedName>
    <definedName name="Rek">[6]D7!#REF!</definedName>
    <definedName name="rgg" localSheetId="1">[6]D7!#REF!</definedName>
    <definedName name="rgg">[6]D7!#REF!</definedName>
    <definedName name="rggggg" localSheetId="1">[6]D7!#REF!</definedName>
    <definedName name="rggggg">[6]D7!#REF!</definedName>
    <definedName name="RHRH" localSheetId="1">[6]D7!#REF!</definedName>
    <definedName name="RHRH">[6]D7!#REF!</definedName>
    <definedName name="rrruhb" localSheetId="1">[6]D7!#REF!</definedName>
    <definedName name="rrruhb">[6]D7!#REF!</definedName>
    <definedName name="ryhr" localSheetId="1">[6]D7!#REF!</definedName>
    <definedName name="ryhr">[6]D7!#REF!</definedName>
    <definedName name="S" localSheetId="1">[6]D7!#REF!</definedName>
    <definedName name="S">[6]D7!#REF!</definedName>
    <definedName name="SAG" localSheetId="1">[6]D7!#REF!</definedName>
    <definedName name="SAG">[6]D7!#REF!</definedName>
    <definedName name="sdd">'[10]4-Basic Price'!$F$56</definedName>
    <definedName name="SF" localSheetId="1">[6]D7!#REF!</definedName>
    <definedName name="SF">[6]D7!#REF!</definedName>
    <definedName name="SHEET" localSheetId="1">#REF!</definedName>
    <definedName name="SHEET">#REF!</definedName>
    <definedName name="SHET" localSheetId="1">#REF!</definedName>
    <definedName name="SHET">#REF!</definedName>
    <definedName name="sopirtruk">'[7]Harga Bahan &amp; Upah '!$D$32</definedName>
    <definedName name="SRINAHAN" localSheetId="1">#REF!</definedName>
    <definedName name="SRINAHAN">#REF!</definedName>
    <definedName name="ssss" localSheetId="1">[6]D7!#REF!</definedName>
    <definedName name="ssss">[6]D7!#REF!</definedName>
    <definedName name="SWD" localSheetId="1">[6]D7!#REF!</definedName>
    <definedName name="SWD">[6]D7!#REF!</definedName>
    <definedName name="syey" localSheetId="1">[6]D7!#REF!</definedName>
    <definedName name="syey">[6]D7!#REF!</definedName>
    <definedName name="TER" localSheetId="1">[6]D7!#REF!</definedName>
    <definedName name="TER">[6]D7!#REF!</definedName>
    <definedName name="TET" localSheetId="1">[6]D7!#REF!</definedName>
    <definedName name="TET">[6]D7!#REF!</definedName>
    <definedName name="tey" localSheetId="1">[6]D7!#REF!</definedName>
    <definedName name="tey">[6]D7!#REF!</definedName>
    <definedName name="threeehweel.roll.">'[7]Harga sewa alat'!$I$30</definedName>
    <definedName name="THU" localSheetId="1">[6]D7!#REF!</definedName>
    <definedName name="THU">[6]D7!#REF!</definedName>
    <definedName name="tityi" localSheetId="1">[6]D7!#REF!</definedName>
    <definedName name="tityi">[6]D7!#REF!</definedName>
    <definedName name="tityiy" localSheetId="1">[6]D7!#REF!</definedName>
    <definedName name="tityiy">[6]D7!#REF!</definedName>
    <definedName name="TKY">[8]bahan!$E$17</definedName>
    <definedName name="TM" localSheetId="1">[6]D7!#REF!</definedName>
    <definedName name="TM">[6]D7!#REF!</definedName>
    <definedName name="TS" localSheetId="1">[6]D7!#REF!</definedName>
    <definedName name="TS">[6]D7!#REF!</definedName>
    <definedName name="tu" localSheetId="1">[6]D7!#REF!</definedName>
    <definedName name="tu">[6]D7!#REF!</definedName>
    <definedName name="tuh" localSheetId="1">[6]D7!#REF!</definedName>
    <definedName name="tuh">[6]D7!#REF!</definedName>
    <definedName name="tuiu" localSheetId="1">[6]D7!#REF!</definedName>
    <definedName name="tuiu">[6]D7!#REF!</definedName>
    <definedName name="tutuu" localSheetId="1">[6]D7!#REF!</definedName>
    <definedName name="tutuu">[6]D7!#REF!</definedName>
    <definedName name="TWHG" localSheetId="1">[6]D7!#REF!</definedName>
    <definedName name="TWHG">[6]D7!#REF!</definedName>
    <definedName name="twtwet" localSheetId="1">[6]D7!#REF!</definedName>
    <definedName name="twtwet">[6]D7!#REF!</definedName>
    <definedName name="tyii" localSheetId="1">[6]D7!#REF!</definedName>
    <definedName name="tyii">[6]D7!#REF!</definedName>
    <definedName name="tyiyjk" localSheetId="1">[6]D7!#REF!</definedName>
    <definedName name="tyiyjk">[6]D7!#REF!</definedName>
    <definedName name="tyuiy" localSheetId="1">[6]D7!#REF!</definedName>
    <definedName name="tyuiy">[6]D7!#REF!</definedName>
    <definedName name="udi" localSheetId="1">[6]D7!#REF!</definedName>
    <definedName name="udi">[6]D7!#REF!</definedName>
    <definedName name="UGYGYFG" localSheetId="1">[6]D7!#REF!</definedName>
    <definedName name="UGYGYFG">[6]D7!#REF!</definedName>
    <definedName name="uh" localSheetId="1">[6]D7!#REF!</definedName>
    <definedName name="uh">[6]D7!#REF!</definedName>
    <definedName name="ui" localSheetId="1">[6]D7!#REF!</definedName>
    <definedName name="ui">[6]D7!#REF!</definedName>
    <definedName name="uii" localSheetId="1">[6]D7!#REF!</definedName>
    <definedName name="uii">[6]D7!#REF!</definedName>
    <definedName name="uouoy" localSheetId="1">[6]D7!#REF!</definedName>
    <definedName name="uouoy">[6]D7!#REF!</definedName>
    <definedName name="ursur" localSheetId="1">[6]D7!#REF!</definedName>
    <definedName name="ursur">[6]D7!#REF!</definedName>
    <definedName name="utu" localSheetId="1">[6]D7!#REF!</definedName>
    <definedName name="utu">[6]D7!#REF!</definedName>
    <definedName name="uy76r" localSheetId="1">[6]D7!#REF!</definedName>
    <definedName name="uy76r">[6]D7!#REF!</definedName>
    <definedName name="VBHR" localSheetId="1">[6]D7!#REF!</definedName>
    <definedName name="VBHR">[6]D7!#REF!</definedName>
    <definedName name="w" localSheetId="1">[6]D7!#REF!</definedName>
    <definedName name="w">[6]D7!#REF!</definedName>
    <definedName name="w4uu" localSheetId="1">[6]D7!#REF!</definedName>
    <definedName name="w4uu">[6]D7!#REF!</definedName>
    <definedName name="WEEGWG" localSheetId="1">[6]D7!#REF!</definedName>
    <definedName name="WEEGWG">[6]D7!#REF!</definedName>
    <definedName name="weyg" localSheetId="1">[6]D7!#REF!</definedName>
    <definedName name="weyg">[6]D7!#REF!</definedName>
    <definedName name="wrfr" localSheetId="1">[6]D7!#REF!</definedName>
    <definedName name="wrfr">[6]D7!#REF!</definedName>
    <definedName name="WRWT" localSheetId="1">[6]D7!#REF!</definedName>
    <definedName name="WRWT">[6]D7!#REF!</definedName>
    <definedName name="wtwt" localSheetId="1">[6]D7!#REF!</definedName>
    <definedName name="wtwt">[6]D7!#REF!</definedName>
    <definedName name="wtywe" localSheetId="1">[6]D7!#REF!</definedName>
    <definedName name="wtywe">[6]D7!#REF!</definedName>
    <definedName name="wya" localSheetId="1">[6]D7!#REF!</definedName>
    <definedName name="wya">[6]D7!#REF!</definedName>
    <definedName name="wyw" localSheetId="1">[6]D7!#REF!</definedName>
    <definedName name="wyw">[6]D7!#REF!</definedName>
    <definedName name="wywyw" localSheetId="1">[6]D7!#REF!</definedName>
    <definedName name="wywyw">[6]D7!#REF!</definedName>
    <definedName name="wyyh" localSheetId="1">[6]D7!#REF!</definedName>
    <definedName name="wyyh">[6]D7!#REF!</definedName>
    <definedName name="wyyhw" localSheetId="1">[6]D7!#REF!</definedName>
    <definedName name="wyyhw">[6]D7!#REF!</definedName>
    <definedName name="X" localSheetId="1">[9]D7!#REF!</definedName>
    <definedName name="X">[9]D7!#REF!</definedName>
    <definedName name="y43yyw3y" localSheetId="1">[6]D7!#REF!</definedName>
    <definedName name="y43yyw3y">[6]D7!#REF!</definedName>
    <definedName name="yay" localSheetId="1">[6]D7!#REF!</definedName>
    <definedName name="yay">[6]D7!#REF!</definedName>
    <definedName name="yfg" localSheetId="1">[6]D7!#REF!</definedName>
    <definedName name="yfg">[6]D7!#REF!</definedName>
    <definedName name="ygfc7t" localSheetId="1">[6]D7!#REF!</definedName>
    <definedName name="ygfc7t">[6]D7!#REF!</definedName>
    <definedName name="yh" localSheetId="1">[6]D7!#REF!</definedName>
    <definedName name="yh">[6]D7!#REF!</definedName>
    <definedName name="ykyy" localSheetId="1">[6]D7!#REF!</definedName>
    <definedName name="ykyy">[6]D7!#REF!</definedName>
    <definedName name="yly" localSheetId="1">[6]D7!#REF!</definedName>
    <definedName name="yly">[6]D7!#REF!</definedName>
    <definedName name="yoyuoyu" localSheetId="1">[6]D7!#REF!</definedName>
    <definedName name="yoyuoyu">[6]D7!#REF!</definedName>
    <definedName name="yrjk" localSheetId="1">[6]D7!#REF!</definedName>
    <definedName name="yrjk">[6]D7!#REF!</definedName>
    <definedName name="ysh" localSheetId="1">[6]D7!#REF!</definedName>
    <definedName name="ysh">[6]D7!#REF!</definedName>
    <definedName name="YTF87T9T" localSheetId="1">[6]D7!#REF!</definedName>
    <definedName name="YTF87T9T">[6]D7!#REF!</definedName>
    <definedName name="yudy" localSheetId="1">[6]D7!#REF!</definedName>
    <definedName name="yudy">[6]D7!#REF!</definedName>
    <definedName name="yy" localSheetId="1">[6]D7!#REF!</definedName>
    <definedName name="yy">[6]D7!#REF!</definedName>
  </definedNames>
  <calcPr calcId="145621"/>
</workbook>
</file>

<file path=xl/calcChain.xml><?xml version="1.0" encoding="utf-8"?>
<calcChain xmlns="http://schemas.openxmlformats.org/spreadsheetml/2006/main">
  <c r="E12" i="15" l="1"/>
  <c r="E13" i="15"/>
  <c r="E14" i="15"/>
  <c r="E15" i="15"/>
  <c r="E16" i="15"/>
  <c r="E17" i="15"/>
  <c r="E18" i="15"/>
  <c r="E19" i="15"/>
  <c r="E20" i="15"/>
  <c r="E21" i="15"/>
  <c r="E11" i="15"/>
  <c r="F167" i="9"/>
  <c r="H167" i="9" s="1"/>
  <c r="H166" i="9"/>
  <c r="H171" i="9"/>
  <c r="H170" i="9"/>
  <c r="H169" i="9"/>
  <c r="H168" i="9"/>
  <c r="H165" i="9"/>
  <c r="I108" i="9"/>
  <c r="H102" i="9"/>
  <c r="H103" i="9"/>
  <c r="H104" i="9"/>
  <c r="H105" i="9"/>
  <c r="H106" i="9"/>
  <c r="H107" i="9"/>
  <c r="H101" i="9"/>
  <c r="S94" i="9"/>
  <c r="S95" i="9"/>
  <c r="S96" i="9"/>
  <c r="S97" i="9"/>
  <c r="S100" i="9" s="1"/>
  <c r="S98" i="9"/>
  <c r="S99" i="9"/>
  <c r="S93" i="9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E5" i="14"/>
  <c r="L161" i="9"/>
  <c r="H157" i="9"/>
  <c r="J157" i="9" s="1"/>
  <c r="H156" i="9"/>
  <c r="J156" i="9" s="1"/>
  <c r="H155" i="9"/>
  <c r="H147" i="9"/>
  <c r="J147" i="9" s="1"/>
  <c r="H146" i="9"/>
  <c r="H145" i="9"/>
  <c r="J146" i="9"/>
  <c r="J145" i="9"/>
  <c r="H137" i="9"/>
  <c r="J137" i="9" s="1"/>
  <c r="H136" i="9"/>
  <c r="J136" i="9" s="1"/>
  <c r="H135" i="9"/>
  <c r="J116" i="9"/>
  <c r="H127" i="9"/>
  <c r="J127" i="9" s="1"/>
  <c r="H126" i="9"/>
  <c r="H125" i="9"/>
  <c r="H117" i="9"/>
  <c r="J117" i="9" s="1"/>
  <c r="H116" i="9"/>
  <c r="H115" i="9"/>
  <c r="J115" i="9" s="1"/>
  <c r="J135" i="9" s="1"/>
  <c r="M114" i="9"/>
  <c r="H76" i="9"/>
  <c r="H77" i="9"/>
  <c r="J77" i="9" s="1"/>
  <c r="H87" i="9" s="1"/>
  <c r="H78" i="9"/>
  <c r="J78" i="9" s="1"/>
  <c r="H88" i="9" s="1"/>
  <c r="F95" i="9"/>
  <c r="F90" i="9"/>
  <c r="F159" i="9"/>
  <c r="F149" i="9"/>
  <c r="F150" i="9" s="1"/>
  <c r="H149" i="9" s="1"/>
  <c r="F139" i="9"/>
  <c r="F119" i="9"/>
  <c r="F173" i="9"/>
  <c r="F174" i="9" s="1"/>
  <c r="F109" i="9"/>
  <c r="F110" i="9" s="1"/>
  <c r="F74" i="9"/>
  <c r="F80" i="9" s="1"/>
  <c r="F16" i="12"/>
  <c r="F15" i="12"/>
  <c r="H15" i="12" s="1"/>
  <c r="F41" i="12"/>
  <c r="F40" i="12"/>
  <c r="H57" i="12"/>
  <c r="F59" i="12"/>
  <c r="H59" i="12" s="1"/>
  <c r="F58" i="12"/>
  <c r="H58" i="12" s="1"/>
  <c r="F57" i="12"/>
  <c r="H53" i="12"/>
  <c r="F53" i="12"/>
  <c r="F52" i="12"/>
  <c r="H52" i="12" s="1"/>
  <c r="F51" i="12"/>
  <c r="H51" i="12" s="1"/>
  <c r="H45" i="12"/>
  <c r="F47" i="12"/>
  <c r="H47" i="12" s="1"/>
  <c r="F46" i="12"/>
  <c r="H46" i="12" s="1"/>
  <c r="F45" i="12"/>
  <c r="F39" i="12"/>
  <c r="H39" i="12" s="1"/>
  <c r="H41" i="12"/>
  <c r="H33" i="12"/>
  <c r="F35" i="12"/>
  <c r="H35" i="12" s="1"/>
  <c r="F34" i="12"/>
  <c r="H34" i="12" s="1"/>
  <c r="F33" i="12"/>
  <c r="H29" i="12"/>
  <c r="F29" i="12"/>
  <c r="F28" i="12"/>
  <c r="H28" i="12" s="1"/>
  <c r="F27" i="12"/>
  <c r="H27" i="12" s="1"/>
  <c r="H21" i="12"/>
  <c r="F23" i="12"/>
  <c r="H23" i="12" s="1"/>
  <c r="F22" i="12"/>
  <c r="H22" i="12" s="1"/>
  <c r="F21" i="12"/>
  <c r="H16" i="12"/>
  <c r="H17" i="12"/>
  <c r="F17" i="12"/>
  <c r="H167" i="8"/>
  <c r="F167" i="8"/>
  <c r="F172" i="8" s="1"/>
  <c r="F166" i="8"/>
  <c r="H166" i="8" s="1"/>
  <c r="F165" i="8"/>
  <c r="F170" i="8" s="1"/>
  <c r="H161" i="8"/>
  <c r="F161" i="8"/>
  <c r="F160" i="8"/>
  <c r="H160" i="8" s="1"/>
  <c r="H159" i="8"/>
  <c r="F159" i="8"/>
  <c r="F155" i="8"/>
  <c r="H155" i="8" s="1"/>
  <c r="F154" i="8"/>
  <c r="H154" i="8" s="1"/>
  <c r="H153" i="8"/>
  <c r="F153" i="8"/>
  <c r="F149" i="8"/>
  <c r="H149" i="8" s="1"/>
  <c r="F148" i="8"/>
  <c r="H148" i="8" s="1"/>
  <c r="F147" i="8"/>
  <c r="H147" i="8" s="1"/>
  <c r="F143" i="8"/>
  <c r="H143" i="8" s="1"/>
  <c r="F142" i="8"/>
  <c r="H142" i="8" s="1"/>
  <c r="F141" i="8"/>
  <c r="H141" i="8" s="1"/>
  <c r="H137" i="8"/>
  <c r="H135" i="8"/>
  <c r="F137" i="8"/>
  <c r="F136" i="8"/>
  <c r="H136" i="8" s="1"/>
  <c r="F135" i="8"/>
  <c r="F131" i="8"/>
  <c r="H131" i="8" s="1"/>
  <c r="F130" i="8"/>
  <c r="H130" i="8" s="1"/>
  <c r="F129" i="8"/>
  <c r="H129" i="8" s="1"/>
  <c r="H125" i="8"/>
  <c r="H123" i="8"/>
  <c r="F125" i="8"/>
  <c r="F124" i="8"/>
  <c r="H124" i="8" s="1"/>
  <c r="F123" i="8"/>
  <c r="F126" i="8"/>
  <c r="H117" i="8"/>
  <c r="F119" i="8"/>
  <c r="H119" i="8" s="1"/>
  <c r="F118" i="8"/>
  <c r="H118" i="8" s="1"/>
  <c r="F117" i="8"/>
  <c r="H113" i="8"/>
  <c r="F113" i="8"/>
  <c r="F112" i="8"/>
  <c r="H112" i="8" s="1"/>
  <c r="F111" i="8"/>
  <c r="H111" i="8" s="1"/>
  <c r="H105" i="8"/>
  <c r="F107" i="8"/>
  <c r="H107" i="8" s="1"/>
  <c r="F106" i="8"/>
  <c r="H106" i="8" s="1"/>
  <c r="F105" i="8"/>
  <c r="H101" i="8"/>
  <c r="F101" i="8"/>
  <c r="F100" i="8"/>
  <c r="H100" i="8" s="1"/>
  <c r="F99" i="8"/>
  <c r="H99" i="8" s="1"/>
  <c r="H93" i="8"/>
  <c r="F95" i="8"/>
  <c r="H95" i="8" s="1"/>
  <c r="F94" i="8"/>
  <c r="H94" i="8" s="1"/>
  <c r="F93" i="8"/>
  <c r="H89" i="8"/>
  <c r="F89" i="8"/>
  <c r="F88" i="8"/>
  <c r="H88" i="8" s="1"/>
  <c r="F87" i="8"/>
  <c r="H87" i="8" s="1"/>
  <c r="H81" i="8"/>
  <c r="F83" i="8"/>
  <c r="H83" i="8" s="1"/>
  <c r="F82" i="8"/>
  <c r="H82" i="8" s="1"/>
  <c r="F81" i="8"/>
  <c r="H77" i="8"/>
  <c r="F77" i="8"/>
  <c r="F76" i="8"/>
  <c r="H76" i="8" s="1"/>
  <c r="F75" i="8"/>
  <c r="H75" i="8" s="1"/>
  <c r="H69" i="8"/>
  <c r="F71" i="8"/>
  <c r="H71" i="8" s="1"/>
  <c r="F70" i="8"/>
  <c r="H70" i="8" s="1"/>
  <c r="F69" i="8"/>
  <c r="H65" i="8"/>
  <c r="F65" i="8"/>
  <c r="F64" i="8"/>
  <c r="H64" i="8" s="1"/>
  <c r="F63" i="8"/>
  <c r="H63" i="8" s="1"/>
  <c r="H57" i="8"/>
  <c r="F59" i="8"/>
  <c r="H59" i="8" s="1"/>
  <c r="F58" i="8"/>
  <c r="H58" i="8" s="1"/>
  <c r="F57" i="8"/>
  <c r="H53" i="8"/>
  <c r="F53" i="8"/>
  <c r="F52" i="8"/>
  <c r="H52" i="8" s="1"/>
  <c r="F51" i="8"/>
  <c r="H51" i="8" s="1"/>
  <c r="F47" i="8"/>
  <c r="H47" i="8" s="1"/>
  <c r="F46" i="8"/>
  <c r="H46" i="8" s="1"/>
  <c r="F45" i="8"/>
  <c r="F48" i="8" s="1"/>
  <c r="F41" i="8"/>
  <c r="H41" i="8" s="1"/>
  <c r="F40" i="8"/>
  <c r="F39" i="8"/>
  <c r="H39" i="8" s="1"/>
  <c r="F35" i="8"/>
  <c r="H35" i="8" s="1"/>
  <c r="F34" i="8"/>
  <c r="F36" i="8" s="1"/>
  <c r="F33" i="8"/>
  <c r="H33" i="8" s="1"/>
  <c r="F29" i="8"/>
  <c r="H29" i="8" s="1"/>
  <c r="F28" i="8"/>
  <c r="H28" i="8" s="1"/>
  <c r="F27" i="8"/>
  <c r="H27" i="8" s="1"/>
  <c r="H21" i="8"/>
  <c r="F23" i="8"/>
  <c r="H23" i="8" s="1"/>
  <c r="F22" i="8"/>
  <c r="H22" i="8" s="1"/>
  <c r="F21" i="8"/>
  <c r="H17" i="8"/>
  <c r="H15" i="8"/>
  <c r="F17" i="8"/>
  <c r="F16" i="8"/>
  <c r="H16" i="8" s="1"/>
  <c r="F15" i="8"/>
  <c r="F111" i="9"/>
  <c r="F121" i="9"/>
  <c r="F131" i="9"/>
  <c r="F141" i="9"/>
  <c r="F151" i="9"/>
  <c r="J189" i="9"/>
  <c r="J183" i="9"/>
  <c r="J72" i="12"/>
  <c r="J68" i="12"/>
  <c r="J66" i="12"/>
  <c r="F22" i="9"/>
  <c r="F21" i="9"/>
  <c r="F20" i="9"/>
  <c r="F19" i="9"/>
  <c r="F18" i="9"/>
  <c r="F17" i="9"/>
  <c r="F16" i="9"/>
  <c r="J31" i="9"/>
  <c r="H34" i="8" l="1"/>
  <c r="I79" i="9"/>
  <c r="F62" i="12"/>
  <c r="F42" i="8"/>
  <c r="F171" i="8"/>
  <c r="H40" i="8"/>
  <c r="H45" i="8"/>
  <c r="H165" i="8"/>
  <c r="F64" i="12"/>
  <c r="I172" i="9"/>
  <c r="F160" i="9"/>
  <c r="H154" i="9" s="1"/>
  <c r="I158" i="9"/>
  <c r="J155" i="9"/>
  <c r="I148" i="9"/>
  <c r="F140" i="9"/>
  <c r="H134" i="9" s="1"/>
  <c r="I138" i="9"/>
  <c r="J126" i="9"/>
  <c r="I118" i="9"/>
  <c r="J87" i="9"/>
  <c r="F87" i="9"/>
  <c r="J88" i="9"/>
  <c r="F88" i="9"/>
  <c r="F177" i="9"/>
  <c r="J76" i="9"/>
  <c r="H86" i="9" s="1"/>
  <c r="I89" i="9"/>
  <c r="H164" i="9"/>
  <c r="F96" i="9"/>
  <c r="H93" i="9" s="1"/>
  <c r="F178" i="9"/>
  <c r="F81" i="9"/>
  <c r="H80" i="9" s="1"/>
  <c r="F63" i="12"/>
  <c r="F65" i="12" s="1"/>
  <c r="H40" i="12"/>
  <c r="F60" i="12"/>
  <c r="F54" i="12"/>
  <c r="F48" i="12"/>
  <c r="F42" i="12"/>
  <c r="F36" i="12"/>
  <c r="F30" i="12"/>
  <c r="F24" i="12"/>
  <c r="F18" i="12"/>
  <c r="F168" i="8"/>
  <c r="F162" i="8"/>
  <c r="F156" i="8"/>
  <c r="F150" i="8"/>
  <c r="F144" i="8"/>
  <c r="F138" i="8"/>
  <c r="F132" i="8"/>
  <c r="F120" i="8"/>
  <c r="F114" i="8"/>
  <c r="F108" i="8"/>
  <c r="F102" i="8"/>
  <c r="F96" i="8"/>
  <c r="F90" i="8"/>
  <c r="F84" i="8"/>
  <c r="F78" i="8"/>
  <c r="F72" i="8"/>
  <c r="F66" i="8"/>
  <c r="F60" i="8"/>
  <c r="F54" i="8"/>
  <c r="F30" i="8"/>
  <c r="F24" i="8"/>
  <c r="F18" i="8"/>
  <c r="F179" i="9"/>
  <c r="H144" i="9"/>
  <c r="H99" i="9"/>
  <c r="H143" i="9"/>
  <c r="H133" i="9"/>
  <c r="J73" i="12"/>
  <c r="H159" i="9" l="1"/>
  <c r="F173" i="8"/>
  <c r="H153" i="9"/>
  <c r="H139" i="9"/>
  <c r="J86" i="9"/>
  <c r="F86" i="9"/>
  <c r="F91" i="9" s="1"/>
  <c r="F120" i="9"/>
  <c r="H119" i="9" s="1"/>
  <c r="H85" i="9"/>
  <c r="H173" i="9"/>
  <c r="H163" i="9"/>
  <c r="F180" i="9"/>
  <c r="H178" i="9" s="1"/>
  <c r="H94" i="9"/>
  <c r="H95" i="9"/>
  <c r="H74" i="9"/>
  <c r="H75" i="9"/>
  <c r="H64" i="12"/>
  <c r="H63" i="12"/>
  <c r="H62" i="12"/>
  <c r="H100" i="9"/>
  <c r="H109" i="9"/>
  <c r="H170" i="8" l="1"/>
  <c r="H172" i="8"/>
  <c r="H171" i="8"/>
  <c r="H113" i="9"/>
  <c r="H114" i="9"/>
  <c r="H84" i="9"/>
  <c r="H90" i="9"/>
  <c r="H177" i="9"/>
  <c r="H179" i="9"/>
  <c r="J23" i="9" l="1"/>
  <c r="J32" i="9" s="1"/>
  <c r="J25" i="9"/>
  <c r="J180" i="8" l="1"/>
  <c r="J175" i="8"/>
  <c r="J177" i="8"/>
  <c r="J181" i="8" l="1"/>
  <c r="J17" i="4" l="1"/>
  <c r="J19" i="4" l="1"/>
  <c r="J24" i="1"/>
  <c r="J22" i="1"/>
  <c r="J29" i="1" s="1"/>
  <c r="J24" i="4" l="1"/>
  <c r="F130" i="9" l="1"/>
  <c r="H124" i="9" s="1"/>
  <c r="I128" i="9"/>
  <c r="H123" i="9" l="1"/>
  <c r="J125" i="9"/>
  <c r="J181" i="9" s="1"/>
  <c r="J190" i="9" s="1"/>
  <c r="H129" i="9"/>
</calcChain>
</file>

<file path=xl/sharedStrings.xml><?xml version="1.0" encoding="utf-8"?>
<sst xmlns="http://schemas.openxmlformats.org/spreadsheetml/2006/main" count="988" uniqueCount="255">
  <si>
    <t>No.</t>
  </si>
  <si>
    <t>Bidang / Jenis Kegiatan</t>
  </si>
  <si>
    <t>Bidang</t>
  </si>
  <si>
    <t>Jenis Kegiatan</t>
  </si>
  <si>
    <t>Lokasi</t>
  </si>
  <si>
    <t>Volume</t>
  </si>
  <si>
    <t>Sasaran / Manfaat</t>
  </si>
  <si>
    <t>Prakiraan Biaya an Sumber Pembiayaan</t>
  </si>
  <si>
    <t>Jumlah (Rp.)</t>
  </si>
  <si>
    <t>Penyelenggaraan Pemerintahan Desa</t>
  </si>
  <si>
    <t>REKAPITULASI USULAN RPD</t>
  </si>
  <si>
    <t>TAHUN ANGGARAN 2018</t>
  </si>
  <si>
    <t>DESA</t>
  </si>
  <si>
    <t>KECAMATAN</t>
  </si>
  <si>
    <t>KABUPATEN</t>
  </si>
  <si>
    <t>PROVINSI</t>
  </si>
  <si>
    <t>:</t>
  </si>
  <si>
    <t>Jumlah Per Bidang 1</t>
  </si>
  <si>
    <t>Jumlah Per Bidang 2</t>
  </si>
  <si>
    <t>Jumlah Per Bidang 3</t>
  </si>
  <si>
    <t>Pelaksanaan Pembangunan</t>
  </si>
  <si>
    <t>Pemberdayaan Masyarakat</t>
  </si>
  <si>
    <t>Pembinaan Kemasyarakatan</t>
  </si>
  <si>
    <t>Jumlah Per Bidang 4</t>
  </si>
  <si>
    <t>Prakiraan Waktu Pelaksanaan</t>
  </si>
  <si>
    <t xml:space="preserve">Melanjutkan  Saluran air Bis Beton 30 Cm  Rt -25 Panjang 290 m </t>
  </si>
  <si>
    <t>Jambanisasi Rumah Bpk Musa  RT 09  / RW.03</t>
  </si>
  <si>
    <t>Jambanisasii Raundah  RT 09  / RW.03</t>
  </si>
  <si>
    <t xml:space="preserve">Melanjutkan pembuatan taman Hijau </t>
  </si>
  <si>
    <t>Jambanisasi rumah sudayati RT 19  / RW.03</t>
  </si>
  <si>
    <t>Jambanisasi Asmuni RT 09  / RW.03</t>
  </si>
  <si>
    <t>Jambanisasi rumah Maskur RT 18  / RW.03</t>
  </si>
  <si>
    <t>Pemberian Makanan Tambahan (PMT) Balita 5 Posyandu</t>
  </si>
  <si>
    <t>RT 25</t>
  </si>
  <si>
    <t>RT 09 / RW 03</t>
  </si>
  <si>
    <t>RT 18 RW 03</t>
  </si>
  <si>
    <t>RT 19 RW 03</t>
  </si>
  <si>
    <t>Sariwungu</t>
  </si>
  <si>
    <t>m</t>
  </si>
  <si>
    <t>Buah</t>
  </si>
  <si>
    <t>Maret - Mei</t>
  </si>
  <si>
    <t>Maret - Juni</t>
  </si>
  <si>
    <t>Unit</t>
  </si>
  <si>
    <t>Pembangunan Senderan Coprayan Kulon</t>
  </si>
  <si>
    <t>Rt 11</t>
  </si>
  <si>
    <t>Januari- April</t>
  </si>
  <si>
    <t>P : 120x2 L : 0,50      T : 0,70</t>
  </si>
  <si>
    <t>Pembangunan Senderan Kanigoro</t>
  </si>
  <si>
    <t>Rt 10</t>
  </si>
  <si>
    <t>Januari - April</t>
  </si>
  <si>
    <t xml:space="preserve">P: 80 X2     T : 70 </t>
  </si>
  <si>
    <t>Pembangunan Sarana olahraga</t>
  </si>
  <si>
    <t>RT 10</t>
  </si>
  <si>
    <t>18 x 28</t>
  </si>
  <si>
    <t>Januari - Juli</t>
  </si>
  <si>
    <t xml:space="preserve">Pembangunan Jamban Keluarga Sehat </t>
  </si>
  <si>
    <t>Paweden</t>
  </si>
  <si>
    <t>unit</t>
  </si>
  <si>
    <t>Buaran</t>
  </si>
  <si>
    <t>Pekalongan</t>
  </si>
  <si>
    <t>Jawa Tengah</t>
  </si>
  <si>
    <t>Wonoyoso</t>
  </si>
  <si>
    <t>Coprayan</t>
  </si>
  <si>
    <t>Prakiraan Biaya dan Sumber Pembiayaan</t>
  </si>
  <si>
    <t>DD Tahap I</t>
  </si>
  <si>
    <t xml:space="preserve">Jumlah Total Bidang 1 + 2 + 3 + 4 </t>
  </si>
  <si>
    <t xml:space="preserve">Pengaspalan  Jalan  Desa Gang. 5  RT 19 Almuhajirin </t>
  </si>
  <si>
    <t>RT19</t>
  </si>
  <si>
    <t>DD Tahap II</t>
  </si>
  <si>
    <t>Pengaspalan  Jalan  Desa Gang. 2 Rt 25 Volume  112,50 m2</t>
  </si>
  <si>
    <t xml:space="preserve">RT 25 </t>
  </si>
  <si>
    <t>Pengaspalan  Jalan  Desa Gang. 2 Rt 25 sinar pagi  Volume  93 m2</t>
  </si>
  <si>
    <t>RT 25 Sinar Pagi</t>
  </si>
  <si>
    <t>Pengaspalan  Jalan  Desa Gang. 4 Rt 06, 08, 09 dan 10  Volume  614,40 m2</t>
  </si>
  <si>
    <t xml:space="preserve">Gang. 4 Rt 06, 08, 09 dan 10 </t>
  </si>
  <si>
    <t>m2</t>
  </si>
  <si>
    <t>DD Tahap III</t>
  </si>
  <si>
    <t>Pengaspalan  Jalan  Desa Gang. 1  RT 27 dan 28 P. 838,50 m</t>
  </si>
  <si>
    <t xml:space="preserve">Gang. 1  RT 27 </t>
  </si>
  <si>
    <t>DD Tahap II dan III</t>
  </si>
  <si>
    <t>Pengaspalan  Jalan  Desa Gang. 1  RT 13 ,14 dan 15 V. 587,50</t>
  </si>
  <si>
    <t>Gang. 1  RT 13 ,14 dan 15</t>
  </si>
  <si>
    <t>Pengaspalan  Jalan  Desa Gang. 1 Jalan Poros Desa  RT 15,28 29, 30  V. 873</t>
  </si>
  <si>
    <t xml:space="preserve">Gang. 1 Jalan Poros Desa  RT 15,28 29, 30  </t>
  </si>
  <si>
    <t>Pengaspalan  Jalan  Desa Gang. 2  RT 11, 12 ,13 ,14  V. 637,50 m</t>
  </si>
  <si>
    <t>Jalan  Desa Gang. 2  RT 11, 12,13, 14</t>
  </si>
  <si>
    <t>Juni - September</t>
  </si>
  <si>
    <t>Juni - Desember</t>
  </si>
  <si>
    <t xml:space="preserve">Gang  2 RT 11  </t>
  </si>
  <si>
    <t xml:space="preserve">Perbaikan Saluran air  PVC  RT 15 </t>
  </si>
  <si>
    <t>RT 15</t>
  </si>
  <si>
    <t>September - Desember</t>
  </si>
  <si>
    <t>Perbaikan Saluran air Gang  2 RT 11  Panjang  148 Mtr</t>
  </si>
  <si>
    <t>Pembangunan  Saluran air  PVC  RT 23 Panjang 113 m</t>
  </si>
  <si>
    <t>RT 23</t>
  </si>
  <si>
    <t>Perbaikan Saluran air  PVC  RT 21 Panjang 73 m</t>
  </si>
  <si>
    <t>RT 21</t>
  </si>
  <si>
    <t>Perbaikan Saluran air  PVC  RT 13 Masjid Panjang 107 m</t>
  </si>
  <si>
    <t xml:space="preserve">RT 13 Masjid Panjang </t>
  </si>
  <si>
    <t>Rehabilitasi Rumah Ibu rukiyah RT.19 / RW.08</t>
  </si>
  <si>
    <t>RT.19 / RW.08</t>
  </si>
  <si>
    <t>RT 30 / RW.03</t>
  </si>
  <si>
    <t>RT 06 / RW.03</t>
  </si>
  <si>
    <t>Jambanisasi Raundah  RT 09  / RW.03</t>
  </si>
  <si>
    <t>Jambanisasi  Fahrozi RT 30 / RW.03</t>
  </si>
  <si>
    <t>Jambanisasi  Mubarok RT 30 / RW.03</t>
  </si>
  <si>
    <t>Jambanisasi  Abu Nawar RT 06 / RW.03</t>
  </si>
  <si>
    <t>Jambanisasi  Musa  RT 2 / RW.03</t>
  </si>
  <si>
    <t>RT 2 / RW.03</t>
  </si>
  <si>
    <t>Penerangan Jalan Umum</t>
  </si>
  <si>
    <t>Desa Wonoyoso</t>
  </si>
  <si>
    <t>Peningkatan Operasional Pelayanan KB MKJP</t>
  </si>
  <si>
    <t>Pembangunan Gedung PAUD</t>
  </si>
  <si>
    <t>Pengaspalan Jalan dukuh Coprayan Kulon</t>
  </si>
  <si>
    <t>Pavingisasi Jalan Dukuh Kanigoro Rt 09</t>
  </si>
  <si>
    <t>Pavingisasi Jalan Dukuh Kanigoro rt 07</t>
  </si>
  <si>
    <t>Pengaspalan Jalan  dukuh senden</t>
  </si>
  <si>
    <t>Wonoyoso, 25 Januari 2018</t>
  </si>
  <si>
    <t>Kepala Desa Wonoyoso</t>
  </si>
  <si>
    <t>BAYU SUKMONO</t>
  </si>
  <si>
    <t xml:space="preserve">Pemberdayaan Masyarakat </t>
  </si>
  <si>
    <t>Operasional Posyandu</t>
  </si>
  <si>
    <t>Operasional PAUD</t>
  </si>
  <si>
    <t>Pembiayaan BUMDes</t>
  </si>
  <si>
    <t>PKK</t>
  </si>
  <si>
    <t>Kepemudaan</t>
  </si>
  <si>
    <t xml:space="preserve">P: 80 x 2     T : 70 </t>
  </si>
  <si>
    <t>Jl dukuh Coprayan Kulon</t>
  </si>
  <si>
    <t>Dukuh Kanigoro Rt 09</t>
  </si>
  <si>
    <t>Dukuh Kanigoro rt 07</t>
  </si>
  <si>
    <t>Dukuh Kepuh Rt 22</t>
  </si>
  <si>
    <t>Pavingisasi Jalan Dukuh Kepuh Rt 22 Gang Mushola</t>
  </si>
  <si>
    <t>Pavingisasi Jalan Dukuh Senden Rt 20</t>
  </si>
  <si>
    <t xml:space="preserve">Pavingisasi Jalan Dukuh Kepuh Rt 22 Gang Pak Tauhid </t>
  </si>
  <si>
    <t>Dukuh Senden RT 20</t>
  </si>
  <si>
    <t>Dukuh Kepuh Rt 22 Gang Mushola</t>
  </si>
  <si>
    <t>Jalan Dukuh Senden</t>
  </si>
  <si>
    <t>Mei - September</t>
  </si>
  <si>
    <t>Mei - Desember</t>
  </si>
  <si>
    <t>Coprayan, 25 Januari 2018</t>
  </si>
  <si>
    <t>Kepala Desa Coprayan</t>
  </si>
  <si>
    <t>MUTOFAR</t>
  </si>
  <si>
    <t xml:space="preserve">Pembinaan Kemasyarakatan </t>
  </si>
  <si>
    <t>Pengaspalan Gang 9</t>
  </si>
  <si>
    <t xml:space="preserve">Gang 9 </t>
  </si>
  <si>
    <t>Pipanisasi Blok Masjid</t>
  </si>
  <si>
    <t>RT 3</t>
  </si>
  <si>
    <t>M</t>
  </si>
  <si>
    <t>Saluran RT 10</t>
  </si>
  <si>
    <t>Pipanisasi Rt 11</t>
  </si>
  <si>
    <t>RT 11</t>
  </si>
  <si>
    <t>Pembangunan Jembatan RT 10</t>
  </si>
  <si>
    <t>RT 5 &amp; 9</t>
  </si>
  <si>
    <t>paket</t>
  </si>
  <si>
    <t>3 x 5</t>
  </si>
  <si>
    <t>pokja</t>
  </si>
  <si>
    <t>Operasional Tim PKK</t>
  </si>
  <si>
    <t>ls</t>
  </si>
  <si>
    <r>
      <t xml:space="preserve">M </t>
    </r>
    <r>
      <rPr>
        <sz val="11"/>
        <color theme="1"/>
        <rFont val="Calibri"/>
        <family val="2"/>
      </rPr>
      <t>²</t>
    </r>
  </si>
  <si>
    <t>Rehab Saluran Air RT 5 dan RT 9</t>
  </si>
  <si>
    <t>Pembiayaan Penambahan Modal BUMDES</t>
  </si>
  <si>
    <t>Paweden,        Januari 2018</t>
  </si>
  <si>
    <t>Kepala Desa Paweden</t>
  </si>
  <si>
    <t>KHAERON</t>
  </si>
  <si>
    <t xml:space="preserve">BOP </t>
  </si>
  <si>
    <t>UPAH TENAGA KERJA</t>
  </si>
  <si>
    <t>MATERIAL</t>
  </si>
  <si>
    <t>%</t>
  </si>
  <si>
    <t>Anggaran</t>
  </si>
  <si>
    <t>Total</t>
  </si>
  <si>
    <t>Pengaspalan Jalan  dukuh Petir</t>
  </si>
  <si>
    <t>Jalan Dukuh Petir</t>
  </si>
  <si>
    <t>KEGIATAN PADAT KARYA</t>
  </si>
  <si>
    <t>Tukang Batu</t>
  </si>
  <si>
    <t>Pekerja</t>
  </si>
  <si>
    <t>Kepala Tukang Batu</t>
  </si>
  <si>
    <t>HOK</t>
  </si>
  <si>
    <t>Mandor</t>
  </si>
  <si>
    <t>Kepala Tukang</t>
  </si>
  <si>
    <t>Tukang</t>
  </si>
  <si>
    <t>HARGA</t>
  </si>
  <si>
    <t xml:space="preserve">Mandor  </t>
  </si>
  <si>
    <t>Kep. Tukang</t>
  </si>
  <si>
    <t xml:space="preserve">Pekerja  </t>
  </si>
  <si>
    <t>D A F T A R    U P A H   P E K E R J A</t>
  </si>
  <si>
    <t>S U M B E R     D A T A</t>
  </si>
  <si>
    <t>P A S A R A N     B E B A S</t>
  </si>
  <si>
    <t>D   A   E   R   A   H</t>
  </si>
  <si>
    <t>USULAN 2018</t>
  </si>
  <si>
    <t>HARGA (PPN+OVERHEAD)</t>
  </si>
  <si>
    <t>NO.</t>
  </si>
  <si>
    <t xml:space="preserve">    J E N I S        B A H A N</t>
  </si>
  <si>
    <t>SATUAN</t>
  </si>
  <si>
    <t>KET.</t>
  </si>
  <si>
    <t>(Rp)</t>
  </si>
  <si>
    <t>P e k e r j a</t>
  </si>
  <si>
    <t>Hr</t>
  </si>
  <si>
    <t>M a n d o r</t>
  </si>
  <si>
    <t>T u k a n g   l i s t r i k</t>
  </si>
  <si>
    <t>T u k a n g   k a y u</t>
  </si>
  <si>
    <t>K e p .  t k .  k a y u</t>
  </si>
  <si>
    <t>T u k a n g   b a t u</t>
  </si>
  <si>
    <t>K e p .  t k .  b a t u</t>
  </si>
  <si>
    <t>T u k a n g   b e s i</t>
  </si>
  <si>
    <t>K e p .  t k .  b e s i</t>
  </si>
  <si>
    <t>T u k a n g   c a t</t>
  </si>
  <si>
    <t>K e p .  t k .  c a t</t>
  </si>
  <si>
    <t>T u k a n g   p l i t u r</t>
  </si>
  <si>
    <t>T u k a n g   j a l a n</t>
  </si>
  <si>
    <t>T u k a n g   g a l i</t>
  </si>
  <si>
    <t>Tukang masak aspal</t>
  </si>
  <si>
    <t>T k .   P i p a</t>
  </si>
  <si>
    <t>M a s i n i s</t>
  </si>
  <si>
    <t>P e m b .   M a s i n i s</t>
  </si>
  <si>
    <t>P e n j a g a   a p i</t>
  </si>
  <si>
    <t>P e n j a g a   m a l a m</t>
  </si>
  <si>
    <t>Sopir</t>
  </si>
  <si>
    <t>Pembantu Sopir</t>
  </si>
  <si>
    <t>Pekerja Aspal</t>
  </si>
  <si>
    <t xml:space="preserve">Tukang Jalan </t>
  </si>
  <si>
    <t xml:space="preserve">Tukang Masak Aspal </t>
  </si>
  <si>
    <t xml:space="preserve">Pekerja </t>
  </si>
  <si>
    <t>Operator Wales</t>
  </si>
  <si>
    <t>Pembantu Operator Wales</t>
  </si>
  <si>
    <t xml:space="preserve">Sopir </t>
  </si>
  <si>
    <t>Pembantu Supir</t>
  </si>
  <si>
    <t>Desa</t>
  </si>
  <si>
    <t>Kecamatan</t>
  </si>
  <si>
    <t>Kabupaten</t>
  </si>
  <si>
    <t>Nama Kegiatan</t>
  </si>
  <si>
    <t>Jumlah Anggaran</t>
  </si>
  <si>
    <t>% HOK</t>
  </si>
  <si>
    <t>Rp. HOK</t>
  </si>
  <si>
    <t>Nama Desa</t>
  </si>
  <si>
    <t>Nama Personel</t>
  </si>
  <si>
    <t>No. HP</t>
  </si>
  <si>
    <t>DAFTAR KEGIATAN PEMBANGUNAN DESA / INFRASTRUKTUR DARI DANA DESA</t>
  </si>
  <si>
    <t>Pengerasan Jalan Dukuh Kaligawe</t>
  </si>
  <si>
    <t>Pavingisasi Jalan Dukuh Klekor Kulon</t>
  </si>
  <si>
    <t>Pengerasan Jalan Dukuh Klekor Kulon</t>
  </si>
  <si>
    <t>Pengaspalan Jalan Dukuh Kentingan</t>
  </si>
  <si>
    <t>Pavingisasi Jalan Dukuh Kentingan</t>
  </si>
  <si>
    <t>Pengerasan Jalan Dukuh Kentingan</t>
  </si>
  <si>
    <t>Pembangunan Sanitasi Suling Dukuh Kentingan</t>
  </si>
  <si>
    <t>Pembangunan Drainase Dukuh Kanyaran</t>
  </si>
  <si>
    <t>Pembangunan Drainase Dukuh Klekor Wetan</t>
  </si>
  <si>
    <t>Pembangunan Senderan Jalan Dukuh Kanyaran</t>
  </si>
  <si>
    <t>Pembangunan Sarana Prasarana Olahraga</t>
  </si>
  <si>
    <t>: Pakumbulan</t>
  </si>
  <si>
    <t>: Buaran</t>
  </si>
  <si>
    <t>: Pekalongan</t>
  </si>
  <si>
    <t>Buaran,     Maret 2018</t>
  </si>
  <si>
    <t>Camat Buaran</t>
  </si>
  <si>
    <t>H. SUPRIYANTO, SIP., Msi</t>
  </si>
  <si>
    <t>NIP. 19600415 198403 1 011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</si>
</sst>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0.0000%"/>
    <numFmt numFmtId="167" formatCode="_([$Rp-421]* #,##0.00_);_([$Rp-421]* \(#,##0.00\);_([$Rp-421]* &quot;-&quot;??_);_(@_)"/>
    <numFmt numFmtId="169" formatCode="_(* #,##0.000_);_(* \(#,##0.000\);_(* &quot;-&quot;???_);_(@_)"/>
    <numFmt numFmtId="170" formatCode="_(* #,##0.00_);_(* \(#,##0.00\);_(* &quot;-&quot;_);_(@_)"/>
    <numFmt numFmtId="171" formatCode="_-* #,##0\ &quot;F&quot;_-;\-* #,##0\ &quot;F&quot;_-;_-* &quot;-&quot;\ &quot;F&quot;_-;_-@_-"/>
    <numFmt numFmtId="172" formatCode="_-* #,##0.00\ &quot;F&quot;_-;\-* #,##0.00\ &quot;F&quot;_-;_-* &quot;-&quot;??\ &quot;F&quot;_-;_-@_-"/>
    <numFmt numFmtId="173" formatCode="_-* #,##0\ _F_-;\-* #,##0\ _F_-;_-* &quot;-&quot;\ _F_-;_-@_-"/>
  </numFmts>
  <fonts count="2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1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charset val="1"/>
    </font>
    <font>
      <sz val="10"/>
      <name val="Arial Narrow"/>
      <family val="2"/>
    </font>
    <font>
      <sz val="10"/>
      <name val="Arial"/>
      <charset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name val="Tahoma"/>
      <family val="2"/>
    </font>
    <font>
      <sz val="11"/>
      <color indexed="8"/>
      <name val="Tahoma"/>
      <family val="2"/>
      <charset val="1"/>
    </font>
    <font>
      <sz val="10"/>
      <color indexed="8"/>
      <name val="Arial"/>
      <family val="2"/>
    </font>
    <font>
      <sz val="10"/>
      <name val="Helv"/>
    </font>
    <font>
      <sz val="8"/>
      <color indexed="8"/>
      <name val="Arial"/>
      <family val="2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41">
    <xf numFmtId="0" fontId="0" fillId="0" borderId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16" fillId="0" borderId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22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5" borderId="0">
      <alignment horizontal="left" vertical="center"/>
    </xf>
    <xf numFmtId="0" fontId="16" fillId="0" borderId="0"/>
    <xf numFmtId="166" fontId="28" fillId="0" borderId="0" applyFont="0" applyFill="0" applyBorder="0" applyAlignment="0" applyProtection="0"/>
    <xf numFmtId="173" fontId="16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3">
    <xf numFmtId="0" fontId="0" fillId="0" borderId="0" xfId="0"/>
    <xf numFmtId="0" fontId="2" fillId="0" borderId="1" xfId="2" applyFont="1" applyFill="1" applyBorder="1" applyAlignment="1">
      <alignment vertical="top" wrapText="1"/>
    </xf>
    <xf numFmtId="0" fontId="0" fillId="0" borderId="0" xfId="0" applyBorder="1"/>
    <xf numFmtId="41" fontId="0" fillId="0" borderId="0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top"/>
    </xf>
    <xf numFmtId="164" fontId="2" fillId="0" borderId="1" xfId="2" applyNumberFormat="1" applyFont="1" applyFill="1" applyBorder="1" applyAlignment="1">
      <alignment vertical="top" wrapText="1"/>
    </xf>
    <xf numFmtId="41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/>
    <xf numFmtId="41" fontId="0" fillId="0" borderId="1" xfId="0" applyNumberFormat="1" applyBorder="1"/>
    <xf numFmtId="0" fontId="0" fillId="0" borderId="1" xfId="0" applyBorder="1" applyAlignment="1">
      <alignment horizontal="center" vertical="top"/>
    </xf>
    <xf numFmtId="41" fontId="2" fillId="0" borderId="1" xfId="2" applyNumberFormat="1" applyFont="1" applyFill="1" applyBorder="1" applyAlignment="1">
      <alignment vertical="top" wrapText="1"/>
    </xf>
    <xf numFmtId="0" fontId="4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3" fontId="6" fillId="0" borderId="6" xfId="1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0" xfId="0" applyFill="1" applyBorder="1"/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2" fillId="0" borderId="2" xfId="2" applyFont="1" applyFill="1" applyBorder="1" applyAlignment="1">
      <alignment vertical="top" wrapText="1"/>
    </xf>
    <xf numFmtId="164" fontId="2" fillId="0" borderId="2" xfId="2" applyNumberFormat="1" applyFont="1" applyFill="1" applyBorder="1" applyAlignment="1">
      <alignment vertical="top" wrapText="1"/>
    </xf>
    <xf numFmtId="0" fontId="2" fillId="0" borderId="3" xfId="2" applyFont="1" applyFill="1" applyBorder="1" applyAlignment="1">
      <alignment vertical="top" wrapText="1"/>
    </xf>
    <xf numFmtId="0" fontId="2" fillId="2" borderId="1" xfId="2" applyFont="1" applyFill="1" applyBorder="1" applyAlignment="1">
      <alignment vertical="top" wrapText="1"/>
    </xf>
    <xf numFmtId="41" fontId="0" fillId="0" borderId="0" xfId="0" applyNumberFormat="1"/>
    <xf numFmtId="0" fontId="8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vertical="top"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/>
    <xf numFmtId="0" fontId="0" fillId="0" borderId="1" xfId="0" applyFill="1" applyBorder="1"/>
    <xf numFmtId="41" fontId="0" fillId="0" borderId="1" xfId="0" applyNumberFormat="1" applyFill="1" applyBorder="1" applyAlignment="1">
      <alignment vertical="top"/>
    </xf>
    <xf numFmtId="41" fontId="0" fillId="0" borderId="1" xfId="0" applyNumberFormat="1" applyFill="1" applyBorder="1" applyAlignment="1">
      <alignment vertical="top" wrapText="1"/>
    </xf>
    <xf numFmtId="41" fontId="0" fillId="0" borderId="1" xfId="0" applyNumberFormat="1" applyFill="1" applyBorder="1"/>
    <xf numFmtId="0" fontId="0" fillId="0" borderId="2" xfId="0" applyBorder="1"/>
    <xf numFmtId="0" fontId="0" fillId="0" borderId="3" xfId="0" applyBorder="1"/>
    <xf numFmtId="164" fontId="0" fillId="0" borderId="2" xfId="0" applyNumberFormat="1" applyBorder="1"/>
    <xf numFmtId="0" fontId="7" fillId="0" borderId="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right"/>
    </xf>
    <xf numFmtId="0" fontId="0" fillId="2" borderId="13" xfId="0" applyFill="1" applyBorder="1" applyAlignment="1">
      <alignment horizontal="left"/>
    </xf>
    <xf numFmtId="41" fontId="0" fillId="2" borderId="11" xfId="1" applyFont="1" applyFill="1" applyBorder="1" applyAlignment="1">
      <alignment horizontal="right"/>
    </xf>
    <xf numFmtId="41" fontId="0" fillId="0" borderId="1" xfId="1" applyFont="1" applyBorder="1"/>
    <xf numFmtId="41" fontId="0" fillId="0" borderId="0" xfId="0" applyNumberFormat="1" applyFill="1" applyBorder="1"/>
    <xf numFmtId="0" fontId="7" fillId="0" borderId="0" xfId="0" applyFont="1" applyBorder="1" applyAlignment="1">
      <alignment horizontal="center"/>
    </xf>
    <xf numFmtId="0" fontId="7" fillId="0" borderId="8" xfId="0" applyFont="1" applyFill="1" applyBorder="1" applyAlignment="1">
      <alignment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1" fontId="7" fillId="0" borderId="8" xfId="1" applyFont="1" applyFill="1" applyBorder="1" applyAlignment="1">
      <alignment vertical="top" wrapText="1"/>
    </xf>
    <xf numFmtId="43" fontId="7" fillId="0" borderId="8" xfId="6" applyNumberFormat="1" applyFont="1" applyBorder="1"/>
    <xf numFmtId="0" fontId="10" fillId="0" borderId="6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vertical="top" wrapText="1"/>
    </xf>
    <xf numFmtId="41" fontId="11" fillId="0" borderId="8" xfId="1" applyFont="1" applyFill="1" applyBorder="1" applyAlignment="1">
      <alignment vertical="top" wrapText="1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justify" vertical="top" wrapText="1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0" fillId="0" borderId="16" xfId="0" applyFont="1" applyBorder="1" applyAlignment="1">
      <alignment vertical="center" wrapText="1"/>
    </xf>
    <xf numFmtId="41" fontId="7" fillId="0" borderId="1" xfId="0" applyNumberFormat="1" applyFont="1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0" fontId="2" fillId="0" borderId="1" xfId="2" applyFont="1" applyFill="1" applyBorder="1" applyAlignment="1">
      <alignment horizontal="center" vertical="top" wrapText="1"/>
    </xf>
    <xf numFmtId="41" fontId="2" fillId="0" borderId="2" xfId="1" applyFont="1" applyFill="1" applyBorder="1" applyAlignment="1">
      <alignment horizontal="center" vertical="top" wrapText="1"/>
    </xf>
    <xf numFmtId="41" fontId="2" fillId="0" borderId="3" xfId="1" applyFont="1" applyFill="1" applyBorder="1" applyAlignment="1">
      <alignment horizontal="center" vertical="top" wrapText="1"/>
    </xf>
    <xf numFmtId="9" fontId="2" fillId="0" borderId="1" xfId="8" applyFont="1" applyFill="1" applyBorder="1" applyAlignment="1">
      <alignment vertical="top" wrapText="1"/>
    </xf>
    <xf numFmtId="41" fontId="12" fillId="0" borderId="1" xfId="2" applyNumberFormat="1" applyFont="1" applyFill="1" applyBorder="1" applyAlignment="1">
      <alignment vertical="top" wrapText="1"/>
    </xf>
    <xf numFmtId="9" fontId="2" fillId="0" borderId="1" xfId="8" applyNumberFormat="1" applyFont="1" applyFill="1" applyBorder="1" applyAlignment="1">
      <alignment vertical="top" wrapText="1"/>
    </xf>
    <xf numFmtId="41" fontId="2" fillId="0" borderId="1" xfId="1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 applyProtection="1">
      <alignment vertical="center"/>
    </xf>
    <xf numFmtId="167" fontId="2" fillId="0" borderId="2" xfId="8" applyNumberFormat="1" applyFont="1" applyFill="1" applyBorder="1" applyAlignment="1">
      <alignment horizontal="center" vertical="top" wrapText="1"/>
    </xf>
    <xf numFmtId="167" fontId="2" fillId="0" borderId="3" xfId="8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/>
    </xf>
    <xf numFmtId="0" fontId="13" fillId="4" borderId="6" xfId="0" applyFont="1" applyFill="1" applyBorder="1"/>
    <xf numFmtId="169" fontId="13" fillId="0" borderId="0" xfId="0" applyNumberFormat="1" applyFont="1" applyAlignment="1" applyProtection="1">
      <alignment vertical="center"/>
    </xf>
    <xf numFmtId="0" fontId="13" fillId="4" borderId="7" xfId="0" applyFont="1" applyFill="1" applyBorder="1"/>
    <xf numFmtId="0" fontId="15" fillId="0" borderId="1" xfId="0" applyFont="1" applyBorder="1" applyAlignment="1">
      <alignment horizontal="right" vertical="center"/>
    </xf>
    <xf numFmtId="2" fontId="15" fillId="0" borderId="2" xfId="0" quotePrefix="1" applyNumberFormat="1" applyFont="1" applyBorder="1"/>
    <xf numFmtId="2" fontId="15" fillId="0" borderId="4" xfId="0" quotePrefix="1" applyNumberFormat="1" applyFont="1" applyBorder="1"/>
    <xf numFmtId="2" fontId="15" fillId="0" borderId="3" xfId="0" quotePrefix="1" applyNumberFormat="1" applyFont="1" applyBorder="1"/>
    <xf numFmtId="1" fontId="15" fillId="0" borderId="3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43" fontId="15" fillId="0" borderId="1" xfId="0" applyNumberFormat="1" applyFont="1" applyBorder="1"/>
    <xf numFmtId="4" fontId="15" fillId="0" borderId="1" xfId="1" applyNumberFormat="1" applyFont="1" applyBorder="1"/>
    <xf numFmtId="0" fontId="15" fillId="0" borderId="1" xfId="0" applyFont="1" applyBorder="1" applyAlignment="1">
      <alignment horizontal="right"/>
    </xf>
    <xf numFmtId="41" fontId="17" fillId="5" borderId="9" xfId="11" applyFont="1" applyFill="1" applyBorder="1"/>
    <xf numFmtId="41" fontId="17" fillId="5" borderId="21" xfId="11" applyFont="1" applyFill="1" applyBorder="1"/>
    <xf numFmtId="41" fontId="17" fillId="5" borderId="17" xfId="11" applyFont="1" applyFill="1" applyBorder="1"/>
    <xf numFmtId="0" fontId="16" fillId="0" borderId="0" xfId="12"/>
    <xf numFmtId="41" fontId="17" fillId="5" borderId="10" xfId="11" applyFont="1" applyFill="1" applyBorder="1"/>
    <xf numFmtId="41" fontId="17" fillId="5" borderId="0" xfId="11" applyFont="1" applyFill="1" applyBorder="1"/>
    <xf numFmtId="41" fontId="17" fillId="5" borderId="22" xfId="11" applyFont="1" applyFill="1" applyBorder="1"/>
    <xf numFmtId="41" fontId="17" fillId="5" borderId="18" xfId="11" applyFont="1" applyFill="1" applyBorder="1"/>
    <xf numFmtId="41" fontId="17" fillId="5" borderId="20" xfId="11" applyFont="1" applyFill="1" applyBorder="1"/>
    <xf numFmtId="41" fontId="17" fillId="5" borderId="20" xfId="11" applyFont="1" applyFill="1" applyBorder="1" applyAlignment="1">
      <alignment horizontal="left"/>
    </xf>
    <xf numFmtId="41" fontId="16" fillId="5" borderId="0" xfId="11" applyFont="1" applyFill="1" applyBorder="1"/>
    <xf numFmtId="41" fontId="17" fillId="5" borderId="5" xfId="11" applyFont="1" applyFill="1" applyBorder="1"/>
    <xf numFmtId="41" fontId="17" fillId="5" borderId="21" xfId="11" applyFont="1" applyFill="1" applyBorder="1" applyAlignment="1">
      <alignment horizontal="center"/>
    </xf>
    <xf numFmtId="41" fontId="17" fillId="5" borderId="6" xfId="11" applyFont="1" applyFill="1" applyBorder="1"/>
    <xf numFmtId="41" fontId="17" fillId="5" borderId="0" xfId="11" applyFont="1" applyFill="1" applyBorder="1" applyAlignment="1">
      <alignment horizontal="center"/>
    </xf>
    <xf numFmtId="41" fontId="17" fillId="5" borderId="6" xfId="11" applyFont="1" applyFill="1" applyBorder="1" applyAlignment="1">
      <alignment horizontal="center"/>
    </xf>
    <xf numFmtId="41" fontId="17" fillId="5" borderId="7" xfId="11" applyFont="1" applyFill="1" applyBorder="1"/>
    <xf numFmtId="41" fontId="17" fillId="5" borderId="19" xfId="11" applyFont="1" applyFill="1" applyBorder="1"/>
    <xf numFmtId="41" fontId="17" fillId="5" borderId="20" xfId="11" applyFont="1" applyFill="1" applyBorder="1" applyAlignment="1">
      <alignment horizontal="center"/>
    </xf>
    <xf numFmtId="43" fontId="19" fillId="0" borderId="7" xfId="13" applyFont="1" applyFill="1" applyBorder="1" applyAlignment="1">
      <alignment horizontal="center"/>
    </xf>
    <xf numFmtId="41" fontId="17" fillId="5" borderId="7" xfId="11" applyFont="1" applyFill="1" applyBorder="1" applyAlignment="1">
      <alignment horizontal="center"/>
    </xf>
    <xf numFmtId="41" fontId="0" fillId="5" borderId="1" xfId="11" applyFont="1" applyFill="1" applyBorder="1" applyAlignment="1">
      <alignment horizontal="right" vertical="center"/>
    </xf>
    <xf numFmtId="41" fontId="0" fillId="5" borderId="4" xfId="11" applyFont="1" applyFill="1" applyBorder="1" applyAlignment="1">
      <alignment vertical="center"/>
    </xf>
    <xf numFmtId="41" fontId="0" fillId="5" borderId="2" xfId="11" applyFont="1" applyFill="1" applyBorder="1" applyAlignment="1">
      <alignment horizontal="center" vertical="center"/>
    </xf>
    <xf numFmtId="43" fontId="16" fillId="0" borderId="1" xfId="13" applyFont="1" applyBorder="1" applyAlignment="1">
      <alignment vertical="center"/>
    </xf>
    <xf numFmtId="41" fontId="0" fillId="5" borderId="3" xfId="11" applyFont="1" applyFill="1" applyBorder="1" applyAlignment="1">
      <alignment vertical="center"/>
    </xf>
    <xf numFmtId="41" fontId="0" fillId="5" borderId="1" xfId="11" applyFont="1" applyFill="1" applyBorder="1" applyAlignment="1">
      <alignment vertical="center"/>
    </xf>
    <xf numFmtId="41" fontId="0" fillId="5" borderId="18" xfId="11" applyFont="1" applyFill="1" applyBorder="1" applyAlignment="1">
      <alignment horizontal="center" vertical="center"/>
    </xf>
    <xf numFmtId="41" fontId="16" fillId="0" borderId="1" xfId="14" applyFont="1" applyFill="1" applyBorder="1" applyAlignment="1">
      <alignment vertical="center"/>
    </xf>
    <xf numFmtId="41" fontId="16" fillId="0" borderId="4" xfId="14" applyFont="1" applyFill="1" applyBorder="1" applyAlignment="1">
      <alignment vertical="center"/>
    </xf>
    <xf numFmtId="41" fontId="16" fillId="0" borderId="2" xfId="14" applyFont="1" applyFill="1" applyBorder="1" applyAlignment="1">
      <alignment horizontal="center" vertical="center"/>
    </xf>
    <xf numFmtId="43" fontId="16" fillId="0" borderId="1" xfId="13" applyFont="1" applyFill="1" applyBorder="1" applyAlignment="1">
      <alignment vertical="center"/>
    </xf>
    <xf numFmtId="41" fontId="16" fillId="0" borderId="3" xfId="14" applyFont="1" applyFill="1" applyBorder="1" applyAlignment="1">
      <alignment vertical="center"/>
    </xf>
    <xf numFmtId="0" fontId="16" fillId="0" borderId="0" xfId="12" applyFill="1"/>
    <xf numFmtId="41" fontId="0" fillId="0" borderId="1" xfId="11" applyFont="1" applyFill="1" applyBorder="1" applyAlignment="1">
      <alignment vertical="center"/>
    </xf>
    <xf numFmtId="41" fontId="0" fillId="0" borderId="4" xfId="11" applyFont="1" applyFill="1" applyBorder="1" applyAlignment="1">
      <alignment vertical="center"/>
    </xf>
    <xf numFmtId="41" fontId="0" fillId="0" borderId="2" xfId="11" applyFont="1" applyFill="1" applyBorder="1" applyAlignment="1">
      <alignment horizontal="center" vertical="center"/>
    </xf>
    <xf numFmtId="41" fontId="0" fillId="0" borderId="3" xfId="11" applyFont="1" applyFill="1" applyBorder="1" applyAlignment="1">
      <alignment vertical="center"/>
    </xf>
    <xf numFmtId="41" fontId="16" fillId="0" borderId="1" xfId="11" applyFont="1" applyFill="1" applyBorder="1" applyAlignment="1">
      <alignment vertical="center"/>
    </xf>
    <xf numFmtId="41" fontId="16" fillId="0" borderId="4" xfId="11" applyFont="1" applyFill="1" applyBorder="1" applyAlignment="1">
      <alignment vertical="center"/>
    </xf>
    <xf numFmtId="41" fontId="16" fillId="0" borderId="2" xfId="11" applyFont="1" applyFill="1" applyBorder="1" applyAlignment="1">
      <alignment horizontal="center" vertical="center"/>
    </xf>
    <xf numFmtId="41" fontId="16" fillId="0" borderId="3" xfId="11" applyFont="1" applyFill="1" applyBorder="1" applyAlignment="1">
      <alignment vertical="center"/>
    </xf>
    <xf numFmtId="41" fontId="16" fillId="5" borderId="4" xfId="11" applyFont="1" applyFill="1" applyBorder="1" applyAlignment="1">
      <alignment vertical="center"/>
    </xf>
    <xf numFmtId="41" fontId="20" fillId="5" borderId="3" xfId="11" applyFont="1" applyFill="1" applyBorder="1" applyAlignment="1">
      <alignment horizontal="center" vertical="center"/>
    </xf>
    <xf numFmtId="41" fontId="20" fillId="0" borderId="3" xfId="11" applyFont="1" applyBorder="1" applyAlignment="1">
      <alignment vertical="center"/>
    </xf>
    <xf numFmtId="0" fontId="16" fillId="0" borderId="7" xfId="12" applyBorder="1" applyAlignment="1">
      <alignment vertical="center"/>
    </xf>
    <xf numFmtId="0" fontId="16" fillId="0" borderId="20" xfId="12" applyBorder="1" applyAlignment="1">
      <alignment vertical="center"/>
    </xf>
    <xf numFmtId="41" fontId="0" fillId="5" borderId="1" xfId="11" applyFont="1" applyFill="1" applyBorder="1" applyAlignment="1">
      <alignment horizontal="center" vertical="center"/>
    </xf>
    <xf numFmtId="43" fontId="0" fillId="0" borderId="19" xfId="13" applyFont="1" applyBorder="1" applyAlignment="1">
      <alignment vertical="center"/>
    </xf>
    <xf numFmtId="0" fontId="16" fillId="0" borderId="19" xfId="12" applyBorder="1" applyAlignment="1">
      <alignment vertical="center"/>
    </xf>
    <xf numFmtId="0" fontId="16" fillId="0" borderId="0" xfId="12" applyAlignment="1">
      <alignment vertical="center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9" fontId="0" fillId="0" borderId="1" xfId="8" applyFont="1" applyBorder="1" applyAlignment="1">
      <alignment horizontal="center"/>
    </xf>
    <xf numFmtId="42" fontId="0" fillId="0" borderId="1" xfId="14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right"/>
    </xf>
    <xf numFmtId="41" fontId="2" fillId="0" borderId="2" xfId="1" applyFont="1" applyFill="1" applyBorder="1" applyAlignment="1">
      <alignment horizontal="center" vertical="top" wrapText="1"/>
    </xf>
    <xf numFmtId="41" fontId="2" fillId="0" borderId="3" xfId="1" applyFont="1" applyFill="1" applyBorder="1" applyAlignment="1">
      <alignment horizontal="center" vertical="top" wrapText="1"/>
    </xf>
    <xf numFmtId="0" fontId="2" fillId="0" borderId="2" xfId="2" applyFont="1" applyFill="1" applyBorder="1" applyAlignment="1">
      <alignment horizontal="center" vertical="top" wrapText="1"/>
    </xf>
    <xf numFmtId="0" fontId="2" fillId="0" borderId="3" xfId="2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7" fontId="2" fillId="0" borderId="2" xfId="8" applyNumberFormat="1" applyFont="1" applyFill="1" applyBorder="1" applyAlignment="1">
      <alignment horizontal="center" vertical="top" wrapText="1"/>
    </xf>
    <xf numFmtId="167" fontId="2" fillId="0" borderId="3" xfId="8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3" borderId="2" xfId="2" applyFont="1" applyFill="1" applyBorder="1" applyAlignment="1">
      <alignment horizontal="center" vertical="top" wrapText="1"/>
    </xf>
    <xf numFmtId="0" fontId="2" fillId="3" borderId="4" xfId="2" applyFont="1" applyFill="1" applyBorder="1" applyAlignment="1">
      <alignment horizontal="center" vertical="top" wrapText="1"/>
    </xf>
    <xf numFmtId="0" fontId="2" fillId="3" borderId="3" xfId="2" applyFont="1" applyFill="1" applyBorder="1" applyAlignment="1">
      <alignment horizontal="center" vertical="top" wrapText="1"/>
    </xf>
    <xf numFmtId="41" fontId="18" fillId="5" borderId="10" xfId="11" applyFont="1" applyFill="1" applyBorder="1" applyAlignment="1">
      <alignment horizontal="center"/>
    </xf>
    <xf numFmtId="41" fontId="18" fillId="5" borderId="0" xfId="11" applyFont="1" applyFill="1" applyBorder="1" applyAlignment="1">
      <alignment horizontal="center"/>
    </xf>
    <xf numFmtId="41" fontId="18" fillId="5" borderId="22" xfId="11" applyFont="1" applyFill="1" applyBorder="1" applyAlignment="1">
      <alignment horizontal="center"/>
    </xf>
    <xf numFmtId="0" fontId="17" fillId="5" borderId="20" xfId="12" applyFont="1" applyFill="1" applyBorder="1" applyAlignment="1">
      <alignment horizontal="right"/>
    </xf>
    <xf numFmtId="0" fontId="17" fillId="5" borderId="19" xfId="12" applyFont="1" applyFill="1" applyBorder="1" applyAlignment="1">
      <alignment horizontal="right"/>
    </xf>
    <xf numFmtId="41" fontId="17" fillId="5" borderId="5" xfId="11" applyFont="1" applyFill="1" applyBorder="1" applyAlignment="1">
      <alignment horizontal="center" vertical="center"/>
    </xf>
    <xf numFmtId="41" fontId="17" fillId="5" borderId="6" xfId="11" applyFont="1" applyFill="1" applyBorder="1" applyAlignment="1">
      <alignment horizontal="center" vertical="center"/>
    </xf>
    <xf numFmtId="41" fontId="17" fillId="5" borderId="5" xfId="11" applyFont="1" applyFill="1" applyBorder="1" applyAlignment="1">
      <alignment horizontal="center" vertical="center" wrapText="1"/>
    </xf>
    <xf numFmtId="41" fontId="17" fillId="5" borderId="6" xfId="11" applyFont="1" applyFill="1" applyBorder="1" applyAlignment="1">
      <alignment horizontal="center" vertical="center" wrapText="1"/>
    </xf>
    <xf numFmtId="41" fontId="17" fillId="5" borderId="10" xfId="11" applyFont="1" applyFill="1" applyBorder="1" applyAlignment="1">
      <alignment horizontal="center"/>
    </xf>
    <xf numFmtId="41" fontId="17" fillId="5" borderId="0" xfId="11" applyFont="1" applyFill="1" applyBorder="1" applyAlignment="1">
      <alignment horizontal="center"/>
    </xf>
    <xf numFmtId="41" fontId="17" fillId="5" borderId="22" xfId="11" applyFont="1" applyFill="1" applyBorder="1" applyAlignment="1">
      <alignment horizontal="center"/>
    </xf>
    <xf numFmtId="0" fontId="7" fillId="0" borderId="0" xfId="0" applyFont="1" applyAlignment="1">
      <alignment horizontal="center" wrapText="1"/>
    </xf>
  </cellXfs>
  <cellStyles count="141">
    <cellStyle name="Comma [0]" xfId="1" builtinId="6"/>
    <cellStyle name="Comma [0] 2" xfId="11"/>
    <cellStyle name="Comma [0] 2 2" xfId="15"/>
    <cellStyle name="Comma [0] 2 2 2" xfId="16"/>
    <cellStyle name="Comma [0] 2 2 2 2" xfId="17"/>
    <cellStyle name="Comma [0] 2 2 2 3" xfId="18"/>
    <cellStyle name="Comma [0] 2 2 2 4" xfId="19"/>
    <cellStyle name="Comma [0] 2 2 3" xfId="20"/>
    <cellStyle name="Comma [0] 2 2 4" xfId="21"/>
    <cellStyle name="Comma [0] 2 3" xfId="22"/>
    <cellStyle name="Comma [0] 2 3 2" xfId="23"/>
    <cellStyle name="Comma [0] 2 4" xfId="24"/>
    <cellStyle name="Comma [0] 2 5" xfId="25"/>
    <cellStyle name="Comma [0] 3" xfId="26"/>
    <cellStyle name="Comma [0] 3 2" xfId="14"/>
    <cellStyle name="Comma [0] 3 2 2" xfId="27"/>
    <cellStyle name="Comma [0] 3 3" xfId="28"/>
    <cellStyle name="Comma [0] 4" xfId="29"/>
    <cellStyle name="Comma [0] 4 2" xfId="30"/>
    <cellStyle name="Comma [0] 4 3" xfId="31"/>
    <cellStyle name="Comma [0] 49" xfId="32"/>
    <cellStyle name="Comma [0] 5" xfId="33"/>
    <cellStyle name="Comma [0] 5 2" xfId="34"/>
    <cellStyle name="Comma [0] 5 3" xfId="35"/>
    <cellStyle name="Comma [0] 5 4" xfId="36"/>
    <cellStyle name="Comma [0] 5 5" xfId="37"/>
    <cellStyle name="Comma [0] 50" xfId="38"/>
    <cellStyle name="Comma [0] 51" xfId="39"/>
    <cellStyle name="Comma [0] 52" xfId="40"/>
    <cellStyle name="Comma [0] 53" xfId="41"/>
    <cellStyle name="Comma [0] 6" xfId="42"/>
    <cellStyle name="Comma [0] 6 2" xfId="43"/>
    <cellStyle name="Comma [0] 6 3" xfId="44"/>
    <cellStyle name="Comma [0] 6 4" xfId="45"/>
    <cellStyle name="Comma [0] 7 2" xfId="46"/>
    <cellStyle name="Comma [0] 7 3" xfId="47"/>
    <cellStyle name="Comma [0] 7 4" xfId="48"/>
    <cellStyle name="Comma [0] 7 5" xfId="49"/>
    <cellStyle name="Comma [0] 8 2" xfId="50"/>
    <cellStyle name="Comma [0] 8 3" xfId="51"/>
    <cellStyle name="Comma 10" xfId="52"/>
    <cellStyle name="Comma 11" xfId="53"/>
    <cellStyle name="Comma 11 2" xfId="54"/>
    <cellStyle name="Comma 11 3" xfId="55"/>
    <cellStyle name="Comma 12" xfId="56"/>
    <cellStyle name="Comma 13" xfId="57"/>
    <cellStyle name="Comma 14" xfId="58"/>
    <cellStyle name="Comma 15" xfId="59"/>
    <cellStyle name="Comma 16" xfId="60"/>
    <cellStyle name="Comma 2" xfId="13"/>
    <cellStyle name="Comma 2 2" xfId="61"/>
    <cellStyle name="Comma 2 2 2" xfId="62"/>
    <cellStyle name="Comma 2 2 3" xfId="63"/>
    <cellStyle name="Comma 2 2 4" xfId="64"/>
    <cellStyle name="Comma 2 2 5" xfId="65"/>
    <cellStyle name="Comma 2 3" xfId="66"/>
    <cellStyle name="Comma 2 4" xfId="67"/>
    <cellStyle name="Comma 2 5" xfId="68"/>
    <cellStyle name="Comma 3" xfId="69"/>
    <cellStyle name="Comma 3 2" xfId="70"/>
    <cellStyle name="Comma 3 3" xfId="71"/>
    <cellStyle name="Comma 3 4" xfId="72"/>
    <cellStyle name="Comma 4" xfId="73"/>
    <cellStyle name="Comma 4 2" xfId="74"/>
    <cellStyle name="Comma 4 2 2 2 2 3 2 2 2" xfId="3"/>
    <cellStyle name="Comma 5" xfId="75"/>
    <cellStyle name="Comma 5 2" xfId="76"/>
    <cellStyle name="Comma 6" xfId="77"/>
    <cellStyle name="Comma 6 2" xfId="78"/>
    <cellStyle name="Comma 6 3" xfId="79"/>
    <cellStyle name="Comma 6 4" xfId="80"/>
    <cellStyle name="Comma 7" xfId="81"/>
    <cellStyle name="Comma 7 2" xfId="82"/>
    <cellStyle name="Comma 7 3" xfId="83"/>
    <cellStyle name="Comma 7 4" xfId="84"/>
    <cellStyle name="Comma 8" xfId="85"/>
    <cellStyle name="Comma 9" xfId="86"/>
    <cellStyle name="Comma 9 2" xfId="87"/>
    <cellStyle name="Currency [0]" xfId="140" builtinId="7"/>
    <cellStyle name="Currency [0] 2" xfId="88"/>
    <cellStyle name="Currency [0] 2 2" xfId="89"/>
    <cellStyle name="Dezimal [0]_35ERI8T2gbIEMixb4v26icuOo" xfId="90"/>
    <cellStyle name="Dezimal_35ERI8T2gbIEMixb4v26icuOo" xfId="91"/>
    <cellStyle name="Normal" xfId="0" builtinId="0"/>
    <cellStyle name="Normal - Style1" xfId="92"/>
    <cellStyle name="Normal - Style2" xfId="93"/>
    <cellStyle name="Normal - Style3" xfId="94"/>
    <cellStyle name="Normal - Style4" xfId="95"/>
    <cellStyle name="Normal - Style5" xfId="96"/>
    <cellStyle name="Normal - Style6" xfId="97"/>
    <cellStyle name="Normal - Style7" xfId="98"/>
    <cellStyle name="Normal - Style8" xfId="99"/>
    <cellStyle name="Normal 10" xfId="100"/>
    <cellStyle name="Normal 10 2" xfId="101"/>
    <cellStyle name="Normal 12 2 2" xfId="6"/>
    <cellStyle name="Normal 2" xfId="9"/>
    <cellStyle name="Normal 2 2" xfId="102"/>
    <cellStyle name="Normal 2 2 2" xfId="103"/>
    <cellStyle name="Normal 2 2 3" xfId="104"/>
    <cellStyle name="Normal 2 20" xfId="4"/>
    <cellStyle name="Normal 2 3" xfId="105"/>
    <cellStyle name="Normal 2 4" xfId="106"/>
    <cellStyle name="Normal 2 5" xfId="107"/>
    <cellStyle name="Normal 2 5 2 2 4 2 2 2 2 2 3 2 2 2" xfId="2"/>
    <cellStyle name="Normal 2_13" xfId="108"/>
    <cellStyle name="Normal 3" xfId="12"/>
    <cellStyle name="Normal 3 2" xfId="109"/>
    <cellStyle name="Normal 3 3" xfId="110"/>
    <cellStyle name="Normal 3 3 10" xfId="5"/>
    <cellStyle name="Normal 3 4" xfId="111"/>
    <cellStyle name="Normal 3 5" xfId="112"/>
    <cellStyle name="Normal 4" xfId="113"/>
    <cellStyle name="Normal 4 2" xfId="114"/>
    <cellStyle name="Normal 4 2 2" xfId="115"/>
    <cellStyle name="Normal 4 3" xfId="116"/>
    <cellStyle name="Normal 44" xfId="117"/>
    <cellStyle name="Normal 5" xfId="118"/>
    <cellStyle name="Normal 5 2" xfId="119"/>
    <cellStyle name="Normal 5 2 2" xfId="120"/>
    <cellStyle name="Normal 5 3" xfId="121"/>
    <cellStyle name="Normal 6" xfId="122"/>
    <cellStyle name="Normal 6 2" xfId="123"/>
    <cellStyle name="Normal 6 3" xfId="124"/>
    <cellStyle name="Normal 6 4" xfId="125"/>
    <cellStyle name="Normal 7" xfId="126"/>
    <cellStyle name="Normal 7 2" xfId="127"/>
    <cellStyle name="Normal 8" xfId="128"/>
    <cellStyle name="Normal 8 2" xfId="129"/>
    <cellStyle name="Normal 9" xfId="130"/>
    <cellStyle name="Normal 9 2 2" xfId="7"/>
    <cellStyle name="Percent" xfId="8" builtinId="5"/>
    <cellStyle name="Percent 2" xfId="10"/>
    <cellStyle name="Percent 2 2" xfId="131"/>
    <cellStyle name="Percent 2 3" xfId="132"/>
    <cellStyle name="Percent 2 4" xfId="133"/>
    <cellStyle name="Percent 3" xfId="134"/>
    <cellStyle name="Percent 3 2" xfId="135"/>
    <cellStyle name="S4" xfId="136"/>
    <cellStyle name="Standard_Data" xfId="137"/>
    <cellStyle name="Währung [0]_35ERI8T2gbIEMixb4v26icuOo" xfId="138"/>
    <cellStyle name="Währung_35ERI8T2gbIEMixb4v26icuOo" xfId="13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\bintek8\P%20U%20R%20W%20I%20T%20O\ARSIP%20ANALISA\ANALISA%202011\ANALIS%202011\try\AHS\PAHS%20versi%202.0\02%20-%20SOFTWARE\AHS%20SPEC%20DES%20200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NALISA%20BM%2012%20EDIT%20I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olah%20analis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4\AHSP%20BM%20KabPKL%202014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u\data%20(d)\try\2011\ANALIS%202011\try\AHS\PAHS%20versi%202.0\02%20-%20SOFTWARE\AHS%20SPEC%20DES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\data%20sharing\E\DATA%20DISINI\Analisa\ANALISA%202013\ANALIS%202013%20OKE\ANALISA%20BM%202013%20O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\data%20sharing\E\DATA%20DISINI\Analisa\ANALISA%202013\ANALIS%202013%20OKE\ANALISA%20BM%2012%20EDIT%20I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u\Data%20Server\ANALISA%202007\MASTER%20HPS%20DPU%20KAB%20PEKALONGAN%202008%20b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\bintek11\kus\KONSTRUKSI\ANALISA-KAB.TEGAL\Analis%20Tahun%202008%20-%20U%20WIL.%20GUNUNG%20LHO!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a7\d\IAIN%202006\PENAWARAN\RAB%20WARU%20JAY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ALISA%20JALAN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Informasi"/>
      <sheetName val="Peta Quarry"/>
      <sheetName val="Mobilisasi"/>
      <sheetName val="Perhitungan Mobilisasi Alat"/>
      <sheetName val="Lalu Lintas"/>
      <sheetName val="Jembatan Sementara"/>
      <sheetName val="BOQ"/>
      <sheetName val="D2"/>
      <sheetName val="D3"/>
      <sheetName val="D4"/>
      <sheetName val="D5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  <sheetName val="minggu1"/>
      <sheetName val="lapis perata manual 1 cm"/>
      <sheetName val="latasir 1,5 cm"/>
      <sheetName val="modmix 3 cm"/>
      <sheetName val="Sheet1"/>
    </sheetNames>
    <sheetDataSet>
      <sheetData sheetId="0" refreshError="1"/>
      <sheetData sheetId="1" refreshError="1"/>
      <sheetData sheetId="2" refreshError="1"/>
      <sheetData sheetId="3">
        <row r="28">
          <cell r="H28">
            <v>2184790728.3493347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8">
          <cell r="D8" t="str">
            <v>(L01)</v>
          </cell>
          <cell r="E8" t="str">
            <v>Jam</v>
          </cell>
          <cell r="F8">
            <v>4532.3142857142857</v>
          </cell>
        </row>
        <row r="9">
          <cell r="D9" t="str">
            <v>(L02)</v>
          </cell>
          <cell r="E9" t="str">
            <v>Jam</v>
          </cell>
          <cell r="F9">
            <v>5963.5714285714284</v>
          </cell>
        </row>
        <row r="10">
          <cell r="D10" t="str">
            <v>(L03)</v>
          </cell>
          <cell r="E10" t="str">
            <v>Jam</v>
          </cell>
          <cell r="F10">
            <v>7156.2857142857147</v>
          </cell>
        </row>
        <row r="11">
          <cell r="D11" t="str">
            <v>(L04)</v>
          </cell>
          <cell r="E11" t="str">
            <v>Jam</v>
          </cell>
          <cell r="F11">
            <v>4054.2857142857142</v>
          </cell>
        </row>
        <row r="12">
          <cell r="D12" t="str">
            <v>(L05)</v>
          </cell>
          <cell r="E12" t="str">
            <v>Jam</v>
          </cell>
          <cell r="F12">
            <v>3582.8571428571427</v>
          </cell>
        </row>
        <row r="13">
          <cell r="D13" t="str">
            <v>(L06)</v>
          </cell>
          <cell r="E13" t="str">
            <v>Jam</v>
          </cell>
          <cell r="F13">
            <v>6600</v>
          </cell>
        </row>
        <row r="14">
          <cell r="D14" t="str">
            <v>(L07)</v>
          </cell>
          <cell r="E14" t="str">
            <v>Jam</v>
          </cell>
          <cell r="F14">
            <v>4337.1428571428569</v>
          </cell>
        </row>
        <row r="15">
          <cell r="D15" t="str">
            <v>(L08)</v>
          </cell>
          <cell r="E15" t="str">
            <v>Jam</v>
          </cell>
          <cell r="F15">
            <v>3928.5714285714284</v>
          </cell>
        </row>
        <row r="16">
          <cell r="D16" t="str">
            <v>(L09)</v>
          </cell>
          <cell r="E16" t="str">
            <v>Jam</v>
          </cell>
          <cell r="F16">
            <v>2857.1428571428573</v>
          </cell>
        </row>
        <row r="17">
          <cell r="D17" t="str">
            <v>(L10)</v>
          </cell>
          <cell r="E17" t="str">
            <v>Jam</v>
          </cell>
          <cell r="F17">
            <v>5000</v>
          </cell>
        </row>
        <row r="53">
          <cell r="F53">
            <v>210171.86073869557</v>
          </cell>
        </row>
        <row r="54">
          <cell r="F54">
            <v>210171.86073869557</v>
          </cell>
        </row>
        <row r="60">
          <cell r="F60">
            <v>6400</v>
          </cell>
        </row>
        <row r="61">
          <cell r="F61">
            <v>1650</v>
          </cell>
        </row>
        <row r="67">
          <cell r="F67">
            <v>140000</v>
          </cell>
        </row>
        <row r="70">
          <cell r="F70">
            <v>5500</v>
          </cell>
        </row>
        <row r="71">
          <cell r="F71">
            <v>1250000</v>
          </cell>
        </row>
        <row r="78">
          <cell r="F78">
            <v>245166.35687497546</v>
          </cell>
        </row>
        <row r="79">
          <cell r="F79">
            <v>226389.8792236358</v>
          </cell>
        </row>
        <row r="90">
          <cell r="F90">
            <v>973593.01274346234</v>
          </cell>
        </row>
        <row r="91">
          <cell r="F91">
            <v>8500</v>
          </cell>
        </row>
        <row r="98">
          <cell r="F98">
            <v>110200</v>
          </cell>
        </row>
        <row r="101">
          <cell r="F101">
            <v>638182.22457581107</v>
          </cell>
        </row>
        <row r="102">
          <cell r="F102">
            <v>11000</v>
          </cell>
        </row>
      </sheetData>
      <sheetData sheetId="27" refreshError="1"/>
      <sheetData sheetId="28" refreshError="1"/>
      <sheetData sheetId="29">
        <row r="9">
          <cell r="AW9">
            <v>869616.53891640902</v>
          </cell>
        </row>
        <row r="13">
          <cell r="AW13">
            <v>133800.43704318939</v>
          </cell>
        </row>
        <row r="14">
          <cell r="AW14">
            <v>543727.91278538224</v>
          </cell>
        </row>
        <row r="15">
          <cell r="AW15">
            <v>164696.38269006539</v>
          </cell>
        </row>
        <row r="17">
          <cell r="AW17">
            <v>383252.00767367752</v>
          </cell>
        </row>
        <row r="22">
          <cell r="AW22">
            <v>266795.62207187875</v>
          </cell>
        </row>
        <row r="24">
          <cell r="AW24">
            <v>401348.47929273802</v>
          </cell>
        </row>
        <row r="30">
          <cell r="AW30">
            <v>161074.00271095007</v>
          </cell>
        </row>
        <row r="34">
          <cell r="AW34">
            <v>1032079.1901457378</v>
          </cell>
        </row>
        <row r="36">
          <cell r="AW36">
            <v>367471.4576303364</v>
          </cell>
        </row>
        <row r="38">
          <cell r="AW38">
            <v>359970.50961916702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  <sheetName val="ADDEND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6">
          <cell r="F56">
            <v>99000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Satuan Pekerjaan (2)"/>
      <sheetName val="harga aspal"/>
      <sheetName val="b_price (2)"/>
      <sheetName val="daftar sewa alat"/>
      <sheetName val="daftar upah tenaga kerja"/>
      <sheetName val="daftar harga pipa"/>
      <sheetName val="daftar harga bahan"/>
      <sheetName val="Harga Satuan Pekerjaan"/>
      <sheetName val="sat.pekerjaan"/>
      <sheetName val="A.8.4.3"/>
      <sheetName val="A.8.4.5"/>
      <sheetName val="BAJA RINGAN"/>
      <sheetName val="abk 3-14"/>
      <sheetName val="abk 15-35"/>
      <sheetName val="abk 10-14"/>
      <sheetName val="abk 14-14"/>
      <sheetName val="abk 1-14"/>
      <sheetName val="abk 2-14"/>
      <sheetName val="abk 4-14"/>
      <sheetName val="abk 5-14"/>
      <sheetName val="abk 6-14"/>
      <sheetName val="b_price"/>
      <sheetName val="abk 7-14"/>
      <sheetName val="abk 8-14"/>
      <sheetName val="abk 9-14"/>
      <sheetName val="abk 11-14"/>
      <sheetName val="abk 12-14"/>
      <sheetName val="abk 13-14"/>
      <sheetName val="abk 16-10"/>
      <sheetName val="Sheet1"/>
    </sheetNames>
    <sheetDataSet>
      <sheetData sheetId="0"/>
      <sheetData sheetId="1">
        <row r="134">
          <cell r="H134">
            <v>1458225.2750000001</v>
          </cell>
        </row>
      </sheetData>
      <sheetData sheetId="2"/>
      <sheetData sheetId="3"/>
      <sheetData sheetId="4"/>
      <sheetData sheetId="5"/>
      <sheetData sheetId="6">
        <row r="4">
          <cell r="E4" t="str">
            <v>KABUPATEN  PEKALONGAN</v>
          </cell>
        </row>
      </sheetData>
      <sheetData sheetId="7"/>
      <sheetData sheetId="8">
        <row r="39">
          <cell r="G39">
            <v>3536.25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Rekap"/>
      <sheetName val="MAJOR"/>
      <sheetName val="%"/>
      <sheetName val="Peta Quarry"/>
      <sheetName val="Mobilisasi"/>
      <sheetName val="Perhitungan Mobilisasi Alat"/>
      <sheetName val="Lalu Lintas"/>
      <sheetName val="Jembatan Sementara"/>
      <sheetName val="Informasi"/>
      <sheetName val="Analisa K3"/>
      <sheetName val="4-Basic Price"/>
      <sheetName val="4-Analisa Quarry"/>
      <sheetName val="4-Formulir harga bahan"/>
      <sheetName val="5-ALAT(1)"/>
      <sheetName val="5-ALAT(2)"/>
      <sheetName val="Agg Halus &amp; Kasar"/>
      <sheetName val="Agg A"/>
      <sheetName val="Agg B"/>
      <sheetName val="Agg C"/>
      <sheetName val="Agg  CBR 60"/>
      <sheetName val="D1"/>
      <sheetName val="D2"/>
      <sheetName val="D3"/>
      <sheetName val="D4"/>
      <sheetName val="D5"/>
      <sheetName val="D6"/>
      <sheetName val="D7(1)"/>
      <sheetName val="D7(2)"/>
      <sheetName val="D8(1)"/>
      <sheetName val="D8(2)"/>
      <sheetName val="BOQ"/>
      <sheetName val="D7(3)"/>
      <sheetName val="D9"/>
      <sheetName val="D10 LS-Rutin"/>
      <sheetName val="D10 Kuantitas"/>
      <sheetName val="D10 Analisa HSP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/>
      <sheetData sheetId="11">
        <row r="8">
          <cell r="F8">
            <v>8696.4285714285706</v>
          </cell>
        </row>
        <row r="9">
          <cell r="F9">
            <v>10125</v>
          </cell>
        </row>
        <row r="10">
          <cell r="F10">
            <v>10125</v>
          </cell>
        </row>
        <row r="53">
          <cell r="F53">
            <v>153594.94682208335</v>
          </cell>
        </row>
        <row r="62">
          <cell r="F62">
            <v>64000</v>
          </cell>
        </row>
        <row r="70">
          <cell r="F70">
            <v>5500</v>
          </cell>
        </row>
        <row r="71">
          <cell r="F71">
            <v>1250000</v>
          </cell>
        </row>
        <row r="79">
          <cell r="F79">
            <v>139925.86125714198</v>
          </cell>
        </row>
        <row r="91">
          <cell r="F91">
            <v>8500</v>
          </cell>
        </row>
        <row r="109">
          <cell r="F109">
            <v>325000</v>
          </cell>
        </row>
      </sheetData>
      <sheetData sheetId="12"/>
      <sheetData sheetId="13"/>
      <sheetData sheetId="14">
        <row r="12">
          <cell r="AW12">
            <v>93683.856881600921</v>
          </cell>
        </row>
        <row r="13">
          <cell r="AW13">
            <v>49980.816490476194</v>
          </cell>
        </row>
        <row r="15">
          <cell r="AW15">
            <v>143115.93688160097</v>
          </cell>
        </row>
        <row r="16">
          <cell r="AW16">
            <v>254338.11688160093</v>
          </cell>
        </row>
        <row r="18">
          <cell r="AW18">
            <v>254338.11688160093</v>
          </cell>
        </row>
        <row r="20">
          <cell r="AW20">
            <v>186369.00688160094</v>
          </cell>
        </row>
        <row r="24">
          <cell r="AW24">
            <v>120871.50088160094</v>
          </cell>
        </row>
        <row r="30">
          <cell r="AW30">
            <v>143115.93688160097</v>
          </cell>
        </row>
      </sheetData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Informasi"/>
      <sheetName val="Peta Quarry"/>
      <sheetName val="Mobilisasi"/>
      <sheetName val="Perhitungan Mobilisasi Alat"/>
      <sheetName val="Lalu Lintas"/>
      <sheetName val="Jembatan Sementara"/>
      <sheetName val="BOQ"/>
      <sheetName val="D2"/>
      <sheetName val="D3"/>
      <sheetName val="D4"/>
      <sheetName val="D5"/>
      <sheetName val="D6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D10 Analisa HSP"/>
      <sheetName val="4-Basic Price"/>
      <sheetName val="4-Analisa Quarry"/>
      <sheetName val="4-formulir harga bahan"/>
      <sheetName val="5-ALAT(1)"/>
      <sheetName val="5-ALAT (2)"/>
      <sheetName val="Agg Halus &amp; Kasar"/>
      <sheetName val="Agg A"/>
      <sheetName val="Agg B"/>
      <sheetName val="Agg 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9">
          <cell r="F9">
            <v>5963.5714285714284</v>
          </cell>
        </row>
        <row r="54">
          <cell r="F54">
            <v>210171.86073869557</v>
          </cell>
        </row>
        <row r="60">
          <cell r="F60">
            <v>6400</v>
          </cell>
        </row>
        <row r="61">
          <cell r="F61">
            <v>1650</v>
          </cell>
        </row>
        <row r="67">
          <cell r="F67">
            <v>140000</v>
          </cell>
        </row>
        <row r="71">
          <cell r="F71">
            <v>1250000</v>
          </cell>
        </row>
        <row r="78">
          <cell r="F78">
            <v>245166.35687497546</v>
          </cell>
        </row>
        <row r="79">
          <cell r="F79">
            <v>226389.8792236358</v>
          </cell>
        </row>
        <row r="90">
          <cell r="F90">
            <v>973593.01274346234</v>
          </cell>
        </row>
        <row r="98">
          <cell r="F98">
            <v>110200</v>
          </cell>
        </row>
        <row r="101">
          <cell r="F101">
            <v>638182.22457581107</v>
          </cell>
        </row>
        <row r="102">
          <cell r="F102">
            <v>11000</v>
          </cell>
        </row>
      </sheetData>
      <sheetData sheetId="27" refreshError="1"/>
      <sheetData sheetId="28" refreshError="1"/>
      <sheetData sheetId="29">
        <row r="9">
          <cell r="AW9">
            <v>869616.53891640902</v>
          </cell>
        </row>
        <row r="13">
          <cell r="AW13">
            <v>133800.43704318939</v>
          </cell>
        </row>
        <row r="14">
          <cell r="AW14">
            <v>543727.91278538224</v>
          </cell>
        </row>
        <row r="17">
          <cell r="AW17">
            <v>383252.00767367752</v>
          </cell>
        </row>
        <row r="22">
          <cell r="AW22">
            <v>266795.62207187875</v>
          </cell>
        </row>
        <row r="24">
          <cell r="AW24">
            <v>401348.47929273802</v>
          </cell>
        </row>
        <row r="30">
          <cell r="AW30">
            <v>161074.00271095007</v>
          </cell>
        </row>
        <row r="34">
          <cell r="AW34">
            <v>1032079.1901457378</v>
          </cell>
        </row>
        <row r="36">
          <cell r="AW36">
            <v>367471.4576303364</v>
          </cell>
        </row>
        <row r="38">
          <cell r="AW38">
            <v>359970.50961916702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AN ALAT2"/>
      <sheetName val="EI311"/>
      <sheetName val="EI312"/>
      <sheetName val="EI318"/>
      <sheetName val="EI511"/>
      <sheetName val="EI521"/>
      <sheetName val="EI611a"/>
      <sheetName val="EI612a"/>
      <sheetName val="EI-633a"/>
      <sheetName val="EI-635a"/>
      <sheetName val="EI-635C"/>
      <sheetName val="EI-7152"/>
      <sheetName val="JALAN"/>
      <sheetName val="AN ALAT1"/>
      <sheetName val="DAFT SEWA ALAT"/>
      <sheetName val="AN BY SEWA AL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5">
          <cell r="AZ15">
            <v>268862.37327152706</v>
          </cell>
        </row>
      </sheetData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MAJOR"/>
      <sheetName val="%"/>
      <sheetName val="Rekap"/>
      <sheetName val="Peta Quarry"/>
      <sheetName val="Mobilisasi"/>
      <sheetName val="Perhitungan Mobilisasi Alat"/>
      <sheetName val="Lalu Lintas"/>
      <sheetName val="Jembatan Sementara"/>
      <sheetName val="Informasi"/>
      <sheetName val="BOQ"/>
      <sheetName val="4-Basic Price"/>
      <sheetName val="5-ALAT(1)"/>
      <sheetName val="5-ALAT (2)"/>
      <sheetName val="JALAN 2"/>
      <sheetName val="311"/>
      <sheetName val="312"/>
      <sheetName val="318"/>
      <sheetName val="511"/>
      <sheetName val="521"/>
      <sheetName val="611a"/>
      <sheetName val="612a"/>
      <sheetName val="633a"/>
      <sheetName val="634b"/>
      <sheetName val="635a"/>
      <sheetName val="635c"/>
      <sheetName val="7152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2">
          <cell r="F52">
            <v>82500</v>
          </cell>
        </row>
        <row r="56">
          <cell r="F56">
            <v>99000</v>
          </cell>
        </row>
        <row r="60">
          <cell r="F60">
            <v>9930</v>
          </cell>
        </row>
      </sheetData>
      <sheetData sheetId="12">
        <row r="23">
          <cell r="AZ23">
            <v>173485.5932251724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stimate"/>
      <sheetName val="mobilisasi"/>
      <sheetName val="D3"/>
      <sheetName val="D2"/>
      <sheetName val="D4"/>
      <sheetName val="D5"/>
      <sheetName val="D6"/>
      <sheetName val="D7"/>
      <sheetName val="D8"/>
      <sheetName val="rutin"/>
      <sheetName val="10.1(1)"/>
      <sheetName val="10.1(2)"/>
      <sheetName val="10.1(3)"/>
      <sheetName val="10.1(4)"/>
      <sheetName val="10.1(5)"/>
      <sheetName val="DATA UMUM"/>
      <sheetName val="Harga S Dasar"/>
      <sheetName val="alat"/>
      <sheetName val="hsd balai"/>
      <sheetName val="MPU"/>
      <sheetName val="D9"/>
      <sheetName val="Harga S Dasar kep la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ga Bahan &amp; Upah "/>
      <sheetName val="Analisa Pek."/>
      <sheetName val="Harga Satuan Pek."/>
      <sheetName val="Anls Alat"/>
      <sheetName val="Harga sewa alat"/>
      <sheetName val="RAB"/>
    </sheetNames>
    <sheetDataSet>
      <sheetData sheetId="0">
        <row r="18">
          <cell r="D18">
            <v>36000</v>
          </cell>
        </row>
        <row r="29">
          <cell r="D29">
            <v>42300</v>
          </cell>
        </row>
        <row r="32">
          <cell r="D32">
            <v>36000</v>
          </cell>
        </row>
        <row r="35">
          <cell r="D35">
            <v>25200</v>
          </cell>
        </row>
        <row r="37">
          <cell r="D37">
            <v>27900</v>
          </cell>
        </row>
        <row r="68">
          <cell r="E68">
            <v>182000</v>
          </cell>
        </row>
        <row r="98">
          <cell r="E98">
            <v>6145</v>
          </cell>
        </row>
        <row r="100">
          <cell r="E100">
            <v>40000</v>
          </cell>
        </row>
        <row r="132">
          <cell r="E132">
            <v>172375</v>
          </cell>
        </row>
        <row r="133">
          <cell r="E133">
            <v>172375</v>
          </cell>
        </row>
        <row r="134">
          <cell r="E134">
            <v>171000</v>
          </cell>
        </row>
        <row r="135">
          <cell r="E135">
            <v>171000</v>
          </cell>
        </row>
        <row r="429">
          <cell r="E429">
            <v>5280</v>
          </cell>
        </row>
      </sheetData>
      <sheetData sheetId="1" refreshError="1"/>
      <sheetData sheetId="2" refreshError="1"/>
      <sheetData sheetId="3" refreshError="1"/>
      <sheetData sheetId="4">
        <row r="17">
          <cell r="I17">
            <v>39992</v>
          </cell>
        </row>
        <row r="25">
          <cell r="I25">
            <v>190633</v>
          </cell>
        </row>
        <row r="30">
          <cell r="I30">
            <v>114521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RAB"/>
      <sheetName val="bahan"/>
      <sheetName val="Anls"/>
      <sheetName val="DFTRanls"/>
      <sheetName val="schedule"/>
      <sheetName val="srt pnwrn"/>
    </sheetNames>
    <sheetDataSet>
      <sheetData sheetId="0"/>
      <sheetData sheetId="1"/>
      <sheetData sheetId="2">
        <row r="11">
          <cell r="E11">
            <v>33500</v>
          </cell>
        </row>
        <row r="12">
          <cell r="E12">
            <v>35000</v>
          </cell>
        </row>
        <row r="13">
          <cell r="E13">
            <v>24500</v>
          </cell>
        </row>
        <row r="17">
          <cell r="E17">
            <v>30000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stimate"/>
      <sheetName val="mobilisasi"/>
      <sheetName val="D3"/>
      <sheetName val="D2"/>
      <sheetName val="D4"/>
      <sheetName val="D5"/>
      <sheetName val="D6"/>
      <sheetName val="D7"/>
      <sheetName val="D8"/>
      <sheetName val="rutin"/>
      <sheetName val="10.1(1)"/>
      <sheetName val="10.1(2)"/>
      <sheetName val="10.1(3)"/>
      <sheetName val="10.1(4)"/>
      <sheetName val="10.1(5)"/>
      <sheetName val="DATA UMUM"/>
      <sheetName val="Harga S Dasar"/>
      <sheetName val="alat"/>
      <sheetName val="hsd balai"/>
      <sheetName val="MPU"/>
      <sheetName val="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K16" sqref="K16"/>
    </sheetView>
  </sheetViews>
  <sheetFormatPr defaultRowHeight="15" x14ac:dyDescent="0.25"/>
  <cols>
    <col min="1" max="1" width="6.5703125" style="163" customWidth="1"/>
    <col min="2" max="2" width="6.28515625" style="163" customWidth="1"/>
    <col min="3" max="3" width="27" style="163" customWidth="1"/>
    <col min="4" max="4" width="18.85546875" style="163" customWidth="1"/>
    <col min="5" max="5" width="13.7109375" style="163" customWidth="1"/>
    <col min="6" max="6" width="16.28515625" style="163" customWidth="1"/>
  </cols>
  <sheetData>
    <row r="1" spans="1:6" x14ac:dyDescent="0.25">
      <c r="A1" s="170" t="s">
        <v>236</v>
      </c>
      <c r="B1" s="170"/>
      <c r="C1" s="170"/>
      <c r="D1" s="170"/>
      <c r="E1" s="170"/>
      <c r="F1" s="170"/>
    </row>
    <row r="2" spans="1:6" x14ac:dyDescent="0.25">
      <c r="A2" s="170" t="s">
        <v>11</v>
      </c>
      <c r="B2" s="170"/>
      <c r="C2" s="170"/>
      <c r="D2" s="170"/>
      <c r="E2" s="170"/>
      <c r="F2" s="170"/>
    </row>
    <row r="4" spans="1:6" x14ac:dyDescent="0.25">
      <c r="A4" s="164" t="s">
        <v>226</v>
      </c>
      <c r="B4" s="164"/>
      <c r="C4" s="164" t="s">
        <v>248</v>
      </c>
      <c r="D4" s="164"/>
    </row>
    <row r="5" spans="1:6" x14ac:dyDescent="0.25">
      <c r="A5" s="164" t="s">
        <v>227</v>
      </c>
      <c r="B5" s="164"/>
      <c r="C5" s="164" t="s">
        <v>249</v>
      </c>
      <c r="D5" s="164"/>
    </row>
    <row r="6" spans="1:6" x14ac:dyDescent="0.25">
      <c r="A6" s="164" t="s">
        <v>228</v>
      </c>
      <c r="B6" s="164"/>
      <c r="C6" s="164" t="s">
        <v>250</v>
      </c>
      <c r="D6" s="164"/>
    </row>
    <row r="10" spans="1:6" x14ac:dyDescent="0.25">
      <c r="A10" s="166" t="s">
        <v>0</v>
      </c>
      <c r="B10" s="173" t="s">
        <v>229</v>
      </c>
      <c r="C10" s="173"/>
      <c r="D10" s="166" t="s">
        <v>230</v>
      </c>
      <c r="E10" s="166" t="s">
        <v>231</v>
      </c>
      <c r="F10" s="166" t="s">
        <v>232</v>
      </c>
    </row>
    <row r="11" spans="1:6" x14ac:dyDescent="0.25">
      <c r="A11" s="4">
        <v>1</v>
      </c>
      <c r="B11" s="174" t="s">
        <v>237</v>
      </c>
      <c r="C11" s="175"/>
      <c r="D11" s="167">
        <v>61170000</v>
      </c>
      <c r="E11" s="168">
        <f>F11/D11</f>
        <v>0.37281347065555009</v>
      </c>
      <c r="F11" s="169">
        <v>22805000</v>
      </c>
    </row>
    <row r="12" spans="1:6" x14ac:dyDescent="0.25">
      <c r="A12" s="4">
        <v>2</v>
      </c>
      <c r="B12" s="171" t="s">
        <v>238</v>
      </c>
      <c r="C12" s="172"/>
      <c r="D12" s="167">
        <v>21966000</v>
      </c>
      <c r="E12" s="168">
        <f t="shared" ref="E12:E21" si="0">F12/D12</f>
        <v>0.35509423654739142</v>
      </c>
      <c r="F12" s="169">
        <v>7800000</v>
      </c>
    </row>
    <row r="13" spans="1:6" ht="28.5" customHeight="1" x14ac:dyDescent="0.25">
      <c r="A13" s="4">
        <v>3</v>
      </c>
      <c r="B13" s="171" t="s">
        <v>239</v>
      </c>
      <c r="C13" s="172"/>
      <c r="D13" s="167">
        <v>28180000</v>
      </c>
      <c r="E13" s="168">
        <f t="shared" si="0"/>
        <v>0.37029808374733852</v>
      </c>
      <c r="F13" s="169">
        <v>10435000</v>
      </c>
    </row>
    <row r="14" spans="1:6" x14ac:dyDescent="0.25">
      <c r="A14" s="4">
        <v>4</v>
      </c>
      <c r="B14" s="171" t="s">
        <v>240</v>
      </c>
      <c r="C14" s="172"/>
      <c r="D14" s="167">
        <v>38355000</v>
      </c>
      <c r="E14" s="168">
        <f t="shared" si="0"/>
        <v>0.13453265545561205</v>
      </c>
      <c r="F14" s="169">
        <v>5160000</v>
      </c>
    </row>
    <row r="15" spans="1:6" x14ac:dyDescent="0.25">
      <c r="A15" s="4">
        <v>5</v>
      </c>
      <c r="B15" s="171" t="s">
        <v>241</v>
      </c>
      <c r="C15" s="172"/>
      <c r="D15" s="167">
        <v>14254000</v>
      </c>
      <c r="E15" s="168">
        <f t="shared" si="0"/>
        <v>0.36410832047144659</v>
      </c>
      <c r="F15" s="169">
        <v>5190000</v>
      </c>
    </row>
    <row r="16" spans="1:6" x14ac:dyDescent="0.25">
      <c r="A16" s="4">
        <v>6</v>
      </c>
      <c r="B16" s="171" t="s">
        <v>242</v>
      </c>
      <c r="C16" s="172"/>
      <c r="D16" s="167">
        <v>21630000</v>
      </c>
      <c r="E16" s="168">
        <f t="shared" si="0"/>
        <v>0.33333333333333331</v>
      </c>
      <c r="F16" s="169">
        <v>7210000</v>
      </c>
    </row>
    <row r="17" spans="1:6" ht="28.5" customHeight="1" x14ac:dyDescent="0.25">
      <c r="A17" s="4">
        <v>7</v>
      </c>
      <c r="B17" s="171" t="s">
        <v>243</v>
      </c>
      <c r="C17" s="172"/>
      <c r="D17" s="167">
        <v>20945500</v>
      </c>
      <c r="E17" s="168">
        <f t="shared" si="0"/>
        <v>0.33802009978276959</v>
      </c>
      <c r="F17" s="169">
        <v>7080000</v>
      </c>
    </row>
    <row r="18" spans="1:6" ht="28.5" customHeight="1" x14ac:dyDescent="0.25">
      <c r="A18" s="4">
        <v>8</v>
      </c>
      <c r="B18" s="171" t="s">
        <v>244</v>
      </c>
      <c r="C18" s="172"/>
      <c r="D18" s="167">
        <v>23130000</v>
      </c>
      <c r="E18" s="168">
        <f t="shared" si="0"/>
        <v>0.33073929961089493</v>
      </c>
      <c r="F18" s="169">
        <v>7650000</v>
      </c>
    </row>
    <row r="19" spans="1:6" ht="29.25" customHeight="1" x14ac:dyDescent="0.25">
      <c r="A19" s="4">
        <v>9</v>
      </c>
      <c r="B19" s="171" t="s">
        <v>245</v>
      </c>
      <c r="C19" s="172"/>
      <c r="D19" s="167">
        <v>72650000</v>
      </c>
      <c r="E19" s="168">
        <f t="shared" si="0"/>
        <v>0.32869924294562974</v>
      </c>
      <c r="F19" s="169">
        <v>23880000</v>
      </c>
    </row>
    <row r="20" spans="1:6" ht="28.5" customHeight="1" x14ac:dyDescent="0.25">
      <c r="A20" s="4">
        <v>10</v>
      </c>
      <c r="B20" s="171" t="s">
        <v>246</v>
      </c>
      <c r="C20" s="172"/>
      <c r="D20" s="167">
        <v>120300500</v>
      </c>
      <c r="E20" s="168">
        <f t="shared" si="0"/>
        <v>0.32094629698130933</v>
      </c>
      <c r="F20" s="169">
        <v>38610000</v>
      </c>
    </row>
    <row r="21" spans="1:6" ht="28.5" customHeight="1" x14ac:dyDescent="0.25">
      <c r="A21" s="4">
        <v>11</v>
      </c>
      <c r="B21" s="171" t="s">
        <v>247</v>
      </c>
      <c r="C21" s="172"/>
      <c r="D21" s="167">
        <v>565220400</v>
      </c>
      <c r="E21" s="168">
        <f t="shared" si="0"/>
        <v>0.30529683641991689</v>
      </c>
      <c r="F21" s="169">
        <v>172560000</v>
      </c>
    </row>
    <row r="23" spans="1:6" x14ac:dyDescent="0.25">
      <c r="E23" s="29" t="s">
        <v>251</v>
      </c>
    </row>
    <row r="24" spans="1:6" x14ac:dyDescent="0.25">
      <c r="E24" s="29" t="s">
        <v>252</v>
      </c>
    </row>
    <row r="25" spans="1:6" x14ac:dyDescent="0.25">
      <c r="E25" s="29"/>
    </row>
    <row r="26" spans="1:6" x14ac:dyDescent="0.25">
      <c r="E26" s="29"/>
    </row>
    <row r="27" spans="1:6" x14ac:dyDescent="0.25">
      <c r="E27" s="29"/>
    </row>
    <row r="28" spans="1:6" x14ac:dyDescent="0.25">
      <c r="E28" s="29" t="s">
        <v>253</v>
      </c>
    </row>
    <row r="29" spans="1:6" x14ac:dyDescent="0.25">
      <c r="E29" s="165" t="s">
        <v>254</v>
      </c>
    </row>
  </sheetData>
  <mergeCells count="14">
    <mergeCell ref="A1:F1"/>
    <mergeCell ref="A2:F2"/>
    <mergeCell ref="B21:C21"/>
    <mergeCell ref="B10:C10"/>
    <mergeCell ref="B11:C11"/>
    <mergeCell ref="B12:C12"/>
    <mergeCell ref="B16:C16"/>
    <mergeCell ref="B17:C17"/>
    <mergeCell ref="B18:C18"/>
    <mergeCell ref="B19:C19"/>
    <mergeCell ref="B20:C20"/>
    <mergeCell ref="B13:C13"/>
    <mergeCell ref="B14:C14"/>
    <mergeCell ref="B15:C15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6"/>
  <sheetViews>
    <sheetView workbookViewId="0">
      <selection activeCell="D29" sqref="D29"/>
    </sheetView>
  </sheetViews>
  <sheetFormatPr defaultRowHeight="15" x14ac:dyDescent="0.25"/>
  <cols>
    <col min="1" max="1" width="9.140625" style="163"/>
    <col min="2" max="2" width="6.28515625" style="163" customWidth="1"/>
    <col min="3" max="3" width="26" style="163" customWidth="1"/>
    <col min="4" max="4" width="25.42578125" style="163" customWidth="1"/>
    <col min="5" max="5" width="18" style="163" customWidth="1"/>
  </cols>
  <sheetData>
    <row r="5" spans="1:5" x14ac:dyDescent="0.25">
      <c r="A5" s="164" t="s">
        <v>226</v>
      </c>
      <c r="B5" s="164"/>
      <c r="C5" s="164" t="s">
        <v>16</v>
      </c>
      <c r="D5" s="164"/>
    </row>
    <row r="6" spans="1:5" x14ac:dyDescent="0.25">
      <c r="A6" s="164" t="s">
        <v>227</v>
      </c>
      <c r="B6" s="164"/>
      <c r="C6" s="164" t="s">
        <v>16</v>
      </c>
      <c r="D6" s="164"/>
    </row>
    <row r="7" spans="1:5" x14ac:dyDescent="0.25">
      <c r="A7" s="164" t="s">
        <v>228</v>
      </c>
      <c r="B7" s="164"/>
      <c r="C7" s="164" t="s">
        <v>16</v>
      </c>
      <c r="D7" s="164"/>
    </row>
    <row r="11" spans="1:5" x14ac:dyDescent="0.25">
      <c r="A11" s="166" t="s">
        <v>0</v>
      </c>
      <c r="B11" s="173" t="s">
        <v>233</v>
      </c>
      <c r="C11" s="173"/>
      <c r="D11" s="166" t="s">
        <v>234</v>
      </c>
      <c r="E11" s="166" t="s">
        <v>235</v>
      </c>
    </row>
    <row r="12" spans="1:5" x14ac:dyDescent="0.25">
      <c r="A12" s="166"/>
      <c r="B12" s="173"/>
      <c r="C12" s="173"/>
      <c r="D12" s="166"/>
      <c r="E12" s="166"/>
    </row>
    <row r="13" spans="1:5" x14ac:dyDescent="0.25">
      <c r="A13" s="166"/>
      <c r="B13" s="173"/>
      <c r="C13" s="173"/>
      <c r="D13" s="166"/>
      <c r="E13" s="166"/>
    </row>
    <row r="14" spans="1:5" x14ac:dyDescent="0.25">
      <c r="A14" s="166"/>
      <c r="B14" s="173"/>
      <c r="C14" s="173"/>
      <c r="D14" s="166"/>
      <c r="E14" s="166"/>
    </row>
    <row r="15" spans="1:5" x14ac:dyDescent="0.25">
      <c r="A15" s="166"/>
      <c r="B15" s="173"/>
      <c r="C15" s="173"/>
      <c r="D15" s="166"/>
      <c r="E15" s="166"/>
    </row>
    <row r="16" spans="1:5" x14ac:dyDescent="0.25">
      <c r="A16" s="166"/>
      <c r="B16" s="173"/>
      <c r="C16" s="173"/>
      <c r="D16" s="166"/>
      <c r="E16" s="166"/>
    </row>
    <row r="17" spans="1:5" x14ac:dyDescent="0.25">
      <c r="A17" s="166"/>
      <c r="B17" s="173"/>
      <c r="C17" s="173"/>
      <c r="D17" s="166"/>
      <c r="E17" s="166"/>
    </row>
    <row r="18" spans="1:5" x14ac:dyDescent="0.25">
      <c r="A18" s="166"/>
      <c r="B18" s="173"/>
      <c r="C18" s="173"/>
      <c r="D18" s="166"/>
      <c r="E18" s="166"/>
    </row>
    <row r="19" spans="1:5" x14ac:dyDescent="0.25">
      <c r="A19" s="166"/>
      <c r="B19" s="173"/>
      <c r="C19" s="173"/>
      <c r="D19" s="166"/>
      <c r="E19" s="166"/>
    </row>
    <row r="20" spans="1:5" x14ac:dyDescent="0.25">
      <c r="A20" s="166"/>
      <c r="B20" s="173"/>
      <c r="C20" s="173"/>
      <c r="D20" s="166"/>
      <c r="E20" s="166"/>
    </row>
    <row r="21" spans="1:5" x14ac:dyDescent="0.25">
      <c r="A21" s="166"/>
      <c r="B21" s="173"/>
      <c r="C21" s="173"/>
      <c r="D21" s="166"/>
      <c r="E21" s="166"/>
    </row>
    <row r="22" spans="1:5" x14ac:dyDescent="0.25">
      <c r="A22" s="166"/>
      <c r="B22" s="173"/>
      <c r="C22" s="173"/>
      <c r="D22" s="166"/>
      <c r="E22" s="166"/>
    </row>
    <row r="23" spans="1:5" x14ac:dyDescent="0.25">
      <c r="A23" s="166"/>
      <c r="B23" s="173"/>
      <c r="C23" s="173"/>
      <c r="D23" s="166"/>
      <c r="E23" s="166"/>
    </row>
    <row r="24" spans="1:5" x14ac:dyDescent="0.25">
      <c r="A24" s="166"/>
      <c r="B24" s="173"/>
      <c r="C24" s="173"/>
      <c r="D24" s="166"/>
      <c r="E24" s="166"/>
    </row>
    <row r="25" spans="1:5" x14ac:dyDescent="0.25">
      <c r="A25" s="166"/>
      <c r="B25" s="173"/>
      <c r="C25" s="173"/>
      <c r="D25" s="166"/>
      <c r="E25" s="166"/>
    </row>
    <row r="26" spans="1:5" x14ac:dyDescent="0.25">
      <c r="A26" s="166"/>
      <c r="B26" s="173"/>
      <c r="C26" s="173"/>
      <c r="D26" s="166"/>
      <c r="E26" s="166"/>
    </row>
  </sheetData>
  <mergeCells count="16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B11:C11"/>
    <mergeCell ref="B12:C12"/>
    <mergeCell ref="B13:C13"/>
    <mergeCell ref="B14:C14"/>
    <mergeCell ref="B15:C15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0" workbookViewId="0">
      <selection activeCell="B8" sqref="B8:D9"/>
    </sheetView>
  </sheetViews>
  <sheetFormatPr defaultRowHeight="15" x14ac:dyDescent="0.25"/>
  <cols>
    <col min="1" max="1" width="6.140625" customWidth="1"/>
    <col min="2" max="2" width="23.28515625" customWidth="1"/>
    <col min="3" max="3" width="3.85546875" customWidth="1"/>
    <col min="4" max="4" width="24.28515625" style="2" customWidth="1"/>
    <col min="5" max="6" width="9.140625" style="2"/>
    <col min="7" max="7" width="6" style="2" customWidth="1"/>
    <col min="8" max="8" width="9.140625" style="2"/>
    <col min="9" max="9" width="18.140625" style="2" customWidth="1"/>
    <col min="10" max="10" width="21.7109375" style="2" customWidth="1"/>
    <col min="11" max="12" width="12.5703125" bestFit="1" customWidth="1"/>
  </cols>
  <sheetData>
    <row r="1" spans="1:10" x14ac:dyDescent="0.25">
      <c r="A1" s="185" t="s">
        <v>10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x14ac:dyDescent="0.25">
      <c r="A2" s="185" t="s">
        <v>11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x14ac:dyDescent="0.25">
      <c r="A3" t="s">
        <v>12</v>
      </c>
      <c r="C3" t="s">
        <v>16</v>
      </c>
      <c r="D3" s="2" t="s">
        <v>61</v>
      </c>
    </row>
    <row r="4" spans="1:10" x14ac:dyDescent="0.25">
      <c r="A4" t="s">
        <v>13</v>
      </c>
      <c r="C4" t="s">
        <v>16</v>
      </c>
      <c r="D4" s="2" t="s">
        <v>58</v>
      </c>
    </row>
    <row r="5" spans="1:10" x14ac:dyDescent="0.25">
      <c r="A5" t="s">
        <v>14</v>
      </c>
      <c r="C5" t="s">
        <v>16</v>
      </c>
      <c r="D5" s="2" t="s">
        <v>59</v>
      </c>
    </row>
    <row r="6" spans="1:10" x14ac:dyDescent="0.25">
      <c r="A6" t="s">
        <v>15</v>
      </c>
      <c r="C6" t="s">
        <v>16</v>
      </c>
      <c r="D6" s="25" t="s">
        <v>60</v>
      </c>
    </row>
    <row r="8" spans="1:10" ht="15" customHeight="1" x14ac:dyDescent="0.25">
      <c r="A8" s="177" t="s">
        <v>0</v>
      </c>
      <c r="B8" s="177" t="s">
        <v>1</v>
      </c>
      <c r="C8" s="177"/>
      <c r="D8" s="177"/>
      <c r="E8" s="177" t="s">
        <v>4</v>
      </c>
      <c r="F8" s="177" t="s">
        <v>5</v>
      </c>
      <c r="G8" s="177"/>
      <c r="H8" s="177" t="s">
        <v>6</v>
      </c>
      <c r="I8" s="177" t="s">
        <v>24</v>
      </c>
      <c r="J8" s="177" t="s">
        <v>7</v>
      </c>
    </row>
    <row r="9" spans="1:10" x14ac:dyDescent="0.25">
      <c r="A9" s="177"/>
      <c r="B9" s="177"/>
      <c r="C9" s="177"/>
      <c r="D9" s="177"/>
      <c r="E9" s="177"/>
      <c r="F9" s="177"/>
      <c r="G9" s="177"/>
      <c r="H9" s="177"/>
      <c r="I9" s="177"/>
      <c r="J9" s="177"/>
    </row>
    <row r="10" spans="1:10" x14ac:dyDescent="0.25">
      <c r="A10" s="177"/>
      <c r="B10" s="4" t="s">
        <v>2</v>
      </c>
      <c r="C10" s="4"/>
      <c r="D10" s="4" t="s">
        <v>3</v>
      </c>
      <c r="E10" s="177"/>
      <c r="F10" s="177"/>
      <c r="G10" s="177"/>
      <c r="H10" s="177"/>
      <c r="I10" s="177"/>
      <c r="J10" s="5" t="s">
        <v>8</v>
      </c>
    </row>
    <row r="11" spans="1:10" x14ac:dyDescent="0.25">
      <c r="A11" s="181">
        <v>1</v>
      </c>
      <c r="B11" s="184" t="s">
        <v>9</v>
      </c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182"/>
      <c r="B12" s="184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183"/>
      <c r="B13" s="184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176" t="s">
        <v>17</v>
      </c>
      <c r="B14" s="176"/>
      <c r="C14" s="176"/>
      <c r="D14" s="176"/>
      <c r="E14" s="176"/>
      <c r="F14" s="176"/>
      <c r="G14" s="176"/>
      <c r="H14" s="176"/>
      <c r="I14" s="176"/>
      <c r="J14" s="6"/>
    </row>
    <row r="15" spans="1:10" ht="38.25" x14ac:dyDescent="0.25">
      <c r="A15" s="181">
        <v>2</v>
      </c>
      <c r="B15" s="178" t="s">
        <v>20</v>
      </c>
      <c r="C15" s="7">
        <v>1</v>
      </c>
      <c r="D15" s="1" t="s">
        <v>25</v>
      </c>
      <c r="E15" s="1" t="s">
        <v>33</v>
      </c>
      <c r="F15" s="8">
        <v>290</v>
      </c>
      <c r="G15" s="1" t="s">
        <v>38</v>
      </c>
      <c r="H15" s="1"/>
      <c r="I15" s="1" t="s">
        <v>40</v>
      </c>
      <c r="J15" s="9">
        <v>90788920</v>
      </c>
    </row>
    <row r="16" spans="1:10" ht="31.5" customHeight="1" x14ac:dyDescent="0.25">
      <c r="A16" s="182"/>
      <c r="B16" s="179"/>
      <c r="C16" s="7">
        <v>2</v>
      </c>
      <c r="D16" s="1" t="s">
        <v>26</v>
      </c>
      <c r="E16" s="1" t="s">
        <v>34</v>
      </c>
      <c r="F16" s="8">
        <v>1</v>
      </c>
      <c r="G16" s="1" t="s">
        <v>39</v>
      </c>
      <c r="H16" s="6"/>
      <c r="I16" s="1" t="s">
        <v>40</v>
      </c>
      <c r="J16" s="9">
        <v>4000000</v>
      </c>
    </row>
    <row r="17" spans="1:12" ht="25.5" x14ac:dyDescent="0.25">
      <c r="A17" s="182"/>
      <c r="B17" s="179"/>
      <c r="C17" s="7">
        <v>3</v>
      </c>
      <c r="D17" s="1" t="s">
        <v>31</v>
      </c>
      <c r="E17" s="1" t="s">
        <v>35</v>
      </c>
      <c r="F17" s="8">
        <v>1</v>
      </c>
      <c r="G17" s="1" t="s">
        <v>39</v>
      </c>
      <c r="H17" s="6"/>
      <c r="I17" s="1" t="s">
        <v>40</v>
      </c>
      <c r="J17" s="9">
        <v>4000000</v>
      </c>
    </row>
    <row r="18" spans="1:12" ht="25.5" x14ac:dyDescent="0.25">
      <c r="A18" s="182"/>
      <c r="B18" s="179"/>
      <c r="C18" s="7">
        <v>4</v>
      </c>
      <c r="D18" s="1" t="s">
        <v>29</v>
      </c>
      <c r="E18" s="1" t="s">
        <v>36</v>
      </c>
      <c r="F18" s="8">
        <v>1</v>
      </c>
      <c r="G18" s="1" t="s">
        <v>39</v>
      </c>
      <c r="H18" s="1"/>
      <c r="I18" s="1" t="s">
        <v>40</v>
      </c>
      <c r="J18" s="9">
        <v>4000000</v>
      </c>
    </row>
    <row r="19" spans="1:12" ht="25.5" x14ac:dyDescent="0.25">
      <c r="A19" s="182"/>
      <c r="B19" s="179"/>
      <c r="C19" s="7">
        <v>5</v>
      </c>
      <c r="D19" s="1" t="s">
        <v>30</v>
      </c>
      <c r="E19" s="1" t="s">
        <v>34</v>
      </c>
      <c r="F19" s="8">
        <v>1</v>
      </c>
      <c r="G19" s="1" t="s">
        <v>39</v>
      </c>
      <c r="H19" s="6"/>
      <c r="I19" s="1" t="s">
        <v>40</v>
      </c>
      <c r="J19" s="9">
        <v>4000000</v>
      </c>
    </row>
    <row r="20" spans="1:12" ht="25.5" x14ac:dyDescent="0.25">
      <c r="A20" s="182"/>
      <c r="B20" s="179"/>
      <c r="C20" s="7">
        <v>6</v>
      </c>
      <c r="D20" s="1" t="s">
        <v>27</v>
      </c>
      <c r="E20" s="1" t="s">
        <v>34</v>
      </c>
      <c r="F20" s="8">
        <v>1</v>
      </c>
      <c r="G20" s="1" t="s">
        <v>39</v>
      </c>
      <c r="H20" s="6"/>
      <c r="I20" s="1" t="s">
        <v>40</v>
      </c>
      <c r="J20" s="9">
        <v>4000000</v>
      </c>
    </row>
    <row r="21" spans="1:12" ht="25.5" x14ac:dyDescent="0.25">
      <c r="A21" s="183"/>
      <c r="B21" s="180"/>
      <c r="C21" s="7">
        <v>7</v>
      </c>
      <c r="D21" s="1" t="s">
        <v>28</v>
      </c>
      <c r="E21" s="1" t="s">
        <v>37</v>
      </c>
      <c r="F21" s="11"/>
      <c r="G21" s="6"/>
      <c r="H21" s="6"/>
      <c r="I21" s="1" t="s">
        <v>40</v>
      </c>
      <c r="J21" s="9">
        <v>27069880</v>
      </c>
    </row>
    <row r="22" spans="1:12" x14ac:dyDescent="0.25">
      <c r="A22" s="176" t="s">
        <v>18</v>
      </c>
      <c r="B22" s="176"/>
      <c r="C22" s="176"/>
      <c r="D22" s="176"/>
      <c r="E22" s="176"/>
      <c r="F22" s="176"/>
      <c r="G22" s="176"/>
      <c r="H22" s="176"/>
      <c r="I22" s="176"/>
      <c r="J22" s="9">
        <f>SUM(J15:J21)</f>
        <v>137858800</v>
      </c>
    </row>
    <row r="23" spans="1:12" ht="38.25" x14ac:dyDescent="0.25">
      <c r="A23" s="13">
        <v>3</v>
      </c>
      <c r="B23" s="10" t="s">
        <v>21</v>
      </c>
      <c r="C23" s="7">
        <v>1</v>
      </c>
      <c r="D23" s="1" t="s">
        <v>32</v>
      </c>
      <c r="E23" s="6"/>
      <c r="F23" s="6"/>
      <c r="G23" s="6"/>
      <c r="H23" s="6"/>
      <c r="I23" s="1" t="s">
        <v>41</v>
      </c>
      <c r="J23" s="9">
        <v>4320000</v>
      </c>
    </row>
    <row r="24" spans="1:12" x14ac:dyDescent="0.25">
      <c r="A24" s="176" t="s">
        <v>19</v>
      </c>
      <c r="B24" s="176"/>
      <c r="C24" s="176"/>
      <c r="D24" s="176"/>
      <c r="E24" s="176"/>
      <c r="F24" s="176"/>
      <c r="G24" s="176"/>
      <c r="H24" s="176"/>
      <c r="I24" s="176"/>
      <c r="J24" s="12">
        <f>SUM(J23:J23)</f>
        <v>4320000</v>
      </c>
    </row>
    <row r="25" spans="1:12" x14ac:dyDescent="0.25">
      <c r="A25" s="181">
        <v>4</v>
      </c>
      <c r="B25" s="184" t="s">
        <v>22</v>
      </c>
      <c r="C25" s="6"/>
      <c r="D25" s="6"/>
      <c r="E25" s="6"/>
      <c r="F25" s="6"/>
      <c r="G25" s="6"/>
      <c r="H25" s="6"/>
      <c r="I25" s="6"/>
      <c r="J25" s="6"/>
    </row>
    <row r="26" spans="1:12" x14ac:dyDescent="0.25">
      <c r="A26" s="182"/>
      <c r="B26" s="184"/>
      <c r="C26" s="6"/>
      <c r="D26" s="6"/>
      <c r="E26" s="6"/>
      <c r="F26" s="6"/>
      <c r="G26" s="6"/>
      <c r="H26" s="6"/>
      <c r="I26" s="6"/>
      <c r="J26" s="6"/>
    </row>
    <row r="27" spans="1:12" x14ac:dyDescent="0.25">
      <c r="A27" s="183"/>
      <c r="B27" s="184"/>
      <c r="C27" s="6"/>
      <c r="D27" s="6"/>
      <c r="E27" s="6"/>
      <c r="F27" s="6"/>
      <c r="G27" s="6"/>
      <c r="H27" s="6"/>
      <c r="I27" s="6"/>
      <c r="J27" s="6"/>
    </row>
    <row r="28" spans="1:12" x14ac:dyDescent="0.25">
      <c r="A28" s="176" t="s">
        <v>23</v>
      </c>
      <c r="B28" s="176"/>
      <c r="C28" s="176"/>
      <c r="D28" s="176"/>
      <c r="E28" s="176"/>
      <c r="F28" s="176"/>
      <c r="G28" s="176"/>
      <c r="H28" s="176"/>
      <c r="I28" s="176"/>
      <c r="J28" s="6"/>
    </row>
    <row r="29" spans="1:12" x14ac:dyDescent="0.25">
      <c r="J29" s="3">
        <f>J28+J24+J22+J14</f>
        <v>142178800</v>
      </c>
      <c r="K29" s="35"/>
      <c r="L29" s="35"/>
    </row>
    <row r="30" spans="1:12" x14ac:dyDescent="0.25">
      <c r="L30" s="35"/>
    </row>
  </sheetData>
  <mergeCells count="19">
    <mergeCell ref="A1:J1"/>
    <mergeCell ref="A2:J2"/>
    <mergeCell ref="B11:B13"/>
    <mergeCell ref="J8:J9"/>
    <mergeCell ref="B8:D9"/>
    <mergeCell ref="E8:E10"/>
    <mergeCell ref="H8:H10"/>
    <mergeCell ref="A28:I28"/>
    <mergeCell ref="F8:G10"/>
    <mergeCell ref="B15:B21"/>
    <mergeCell ref="A11:A13"/>
    <mergeCell ref="A15:A21"/>
    <mergeCell ref="A25:A27"/>
    <mergeCell ref="A14:I14"/>
    <mergeCell ref="A22:I22"/>
    <mergeCell ref="A24:I24"/>
    <mergeCell ref="B25:B27"/>
    <mergeCell ref="I8:I10"/>
    <mergeCell ref="A8:A10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"/>
  <sheetViews>
    <sheetView workbookViewId="0">
      <selection activeCell="J183" sqref="J183:J188"/>
    </sheetView>
  </sheetViews>
  <sheetFormatPr defaultRowHeight="15" x14ac:dyDescent="0.25"/>
  <cols>
    <col min="1" max="1" width="6.140625" customWidth="1"/>
    <col min="2" max="2" width="23.28515625" customWidth="1"/>
    <col min="3" max="3" width="3.85546875" customWidth="1"/>
    <col min="4" max="4" width="24.28515625" style="2" customWidth="1"/>
    <col min="5" max="6" width="9.140625" style="2"/>
    <col min="7" max="7" width="6" style="2" customWidth="1"/>
    <col min="8" max="8" width="16.5703125" style="2" customWidth="1"/>
    <col min="9" max="9" width="14.7109375" style="2" customWidth="1"/>
    <col min="10" max="10" width="15.85546875" style="2" customWidth="1"/>
    <col min="11" max="11" width="18.5703125" style="25" customWidth="1"/>
    <col min="13" max="13" width="11.5703125" bestFit="1" customWidth="1"/>
  </cols>
  <sheetData>
    <row r="1" spans="1:13" x14ac:dyDescent="0.25">
      <c r="A1" s="185" t="s">
        <v>10</v>
      </c>
      <c r="B1" s="185"/>
      <c r="C1" s="185"/>
      <c r="D1" s="185"/>
      <c r="E1" s="185"/>
      <c r="F1" s="185"/>
      <c r="G1" s="185"/>
      <c r="H1" s="185"/>
      <c r="I1" s="185"/>
      <c r="J1" s="185"/>
      <c r="K1" s="38"/>
    </row>
    <row r="2" spans="1:13" x14ac:dyDescent="0.25">
      <c r="A2" s="185" t="s">
        <v>11</v>
      </c>
      <c r="B2" s="185"/>
      <c r="C2" s="185"/>
      <c r="D2" s="185"/>
      <c r="E2" s="185"/>
      <c r="F2" s="185"/>
      <c r="G2" s="185"/>
      <c r="H2" s="185"/>
      <c r="I2" s="185"/>
      <c r="J2" s="185"/>
      <c r="K2" s="38"/>
    </row>
    <row r="3" spans="1:13" x14ac:dyDescent="0.25">
      <c r="A3" t="s">
        <v>12</v>
      </c>
      <c r="C3" t="s">
        <v>16</v>
      </c>
      <c r="D3" s="2" t="s">
        <v>61</v>
      </c>
    </row>
    <row r="4" spans="1:13" x14ac:dyDescent="0.25">
      <c r="A4" t="s">
        <v>13</v>
      </c>
      <c r="C4" t="s">
        <v>16</v>
      </c>
      <c r="D4" s="2" t="s">
        <v>58</v>
      </c>
    </row>
    <row r="5" spans="1:13" x14ac:dyDescent="0.25">
      <c r="A5" t="s">
        <v>14</v>
      </c>
      <c r="C5" t="s">
        <v>16</v>
      </c>
      <c r="D5" s="2" t="s">
        <v>59</v>
      </c>
    </row>
    <row r="6" spans="1:13" x14ac:dyDescent="0.25">
      <c r="A6" t="s">
        <v>15</v>
      </c>
      <c r="C6" t="s">
        <v>16</v>
      </c>
      <c r="D6" s="25" t="s">
        <v>60</v>
      </c>
    </row>
    <row r="8" spans="1:13" ht="15" customHeight="1" x14ac:dyDescent="0.25">
      <c r="A8" s="177" t="s">
        <v>0</v>
      </c>
      <c r="B8" s="177" t="s">
        <v>1</v>
      </c>
      <c r="C8" s="177"/>
      <c r="D8" s="177"/>
      <c r="E8" s="177" t="s">
        <v>4</v>
      </c>
      <c r="F8" s="177" t="s">
        <v>5</v>
      </c>
      <c r="G8" s="177"/>
      <c r="H8" s="177" t="s">
        <v>6</v>
      </c>
      <c r="I8" s="177" t="s">
        <v>24</v>
      </c>
      <c r="J8" s="191" t="s">
        <v>63</v>
      </c>
      <c r="K8" s="192"/>
    </row>
    <row r="9" spans="1:13" x14ac:dyDescent="0.25">
      <c r="A9" s="177"/>
      <c r="B9" s="177"/>
      <c r="C9" s="177"/>
      <c r="D9" s="177"/>
      <c r="E9" s="177"/>
      <c r="F9" s="177"/>
      <c r="G9" s="177"/>
      <c r="H9" s="177"/>
      <c r="I9" s="177"/>
      <c r="J9" s="193"/>
      <c r="K9" s="194"/>
    </row>
    <row r="10" spans="1:13" x14ac:dyDescent="0.25">
      <c r="A10" s="177"/>
      <c r="B10" s="4" t="s">
        <v>2</v>
      </c>
      <c r="C10" s="4"/>
      <c r="D10" s="4" t="s">
        <v>3</v>
      </c>
      <c r="E10" s="177"/>
      <c r="F10" s="177"/>
      <c r="G10" s="177"/>
      <c r="H10" s="177"/>
      <c r="I10" s="177"/>
      <c r="J10" s="195" t="s">
        <v>8</v>
      </c>
      <c r="K10" s="196"/>
    </row>
    <row r="11" spans="1:13" ht="30" x14ac:dyDescent="0.25">
      <c r="A11" s="22">
        <v>1</v>
      </c>
      <c r="B11" s="24" t="s">
        <v>9</v>
      </c>
      <c r="C11" s="6"/>
      <c r="D11" s="6"/>
      <c r="E11" s="6"/>
      <c r="F11" s="44"/>
      <c r="G11" s="45"/>
      <c r="H11" s="6"/>
      <c r="I11" s="6"/>
      <c r="J11" s="30"/>
      <c r="K11" s="39"/>
    </row>
    <row r="12" spans="1:13" x14ac:dyDescent="0.25">
      <c r="A12" s="176" t="s">
        <v>17</v>
      </c>
      <c r="B12" s="176"/>
      <c r="C12" s="176"/>
      <c r="D12" s="176"/>
      <c r="E12" s="176"/>
      <c r="F12" s="176"/>
      <c r="G12" s="176"/>
      <c r="H12" s="176"/>
      <c r="I12" s="176"/>
      <c r="J12" s="6"/>
      <c r="K12" s="40"/>
    </row>
    <row r="13" spans="1:13" ht="38.25" x14ac:dyDescent="0.25">
      <c r="A13" s="181">
        <v>2</v>
      </c>
      <c r="B13" s="178" t="s">
        <v>20</v>
      </c>
      <c r="C13" s="7">
        <v>1</v>
      </c>
      <c r="D13" s="1" t="s">
        <v>25</v>
      </c>
      <c r="E13" s="1" t="s">
        <v>33</v>
      </c>
      <c r="F13" s="32">
        <v>290</v>
      </c>
      <c r="G13" s="33" t="s">
        <v>38</v>
      </c>
      <c r="H13" s="1"/>
      <c r="I13" s="1" t="s">
        <v>40</v>
      </c>
      <c r="J13" s="37">
        <v>94081369</v>
      </c>
      <c r="K13" s="41" t="s">
        <v>64</v>
      </c>
      <c r="M13" s="35"/>
    </row>
    <row r="14" spans="1:13" x14ac:dyDescent="0.25">
      <c r="A14" s="182"/>
      <c r="B14" s="179"/>
      <c r="C14" s="7"/>
      <c r="E14" s="1"/>
      <c r="F14" s="189" t="s">
        <v>168</v>
      </c>
      <c r="G14" s="190"/>
      <c r="H14" s="87" t="s">
        <v>167</v>
      </c>
      <c r="I14" s="14"/>
      <c r="J14" s="14"/>
      <c r="K14" s="6"/>
    </row>
    <row r="15" spans="1:13" x14ac:dyDescent="0.25">
      <c r="A15" s="182"/>
      <c r="B15" s="179"/>
      <c r="C15" s="7"/>
      <c r="D15" s="1" t="s">
        <v>164</v>
      </c>
      <c r="E15" s="1"/>
      <c r="F15" s="187">
        <f>5%*$J$13</f>
        <v>4704068.45</v>
      </c>
      <c r="G15" s="188"/>
      <c r="H15" s="90">
        <f>F15/$J$13</f>
        <v>0.05</v>
      </c>
      <c r="I15" s="14"/>
      <c r="J15" s="14"/>
      <c r="K15" s="6"/>
    </row>
    <row r="16" spans="1:13" x14ac:dyDescent="0.25">
      <c r="A16" s="182"/>
      <c r="B16" s="179"/>
      <c r="C16" s="7"/>
      <c r="D16" s="1" t="s">
        <v>165</v>
      </c>
      <c r="E16" s="1"/>
      <c r="F16" s="187">
        <f>30%*$J$13</f>
        <v>28224410.699999999</v>
      </c>
      <c r="G16" s="188"/>
      <c r="H16" s="90">
        <f t="shared" ref="H16:H17" si="0">F16/$J$13</f>
        <v>0.3</v>
      </c>
      <c r="I16" s="14"/>
      <c r="J16" s="14"/>
      <c r="K16" s="6"/>
    </row>
    <row r="17" spans="1:11" x14ac:dyDescent="0.25">
      <c r="A17" s="182"/>
      <c r="B17" s="179"/>
      <c r="C17" s="7"/>
      <c r="D17" s="1" t="s">
        <v>166</v>
      </c>
      <c r="E17" s="1"/>
      <c r="F17" s="187">
        <f>65%*$J$13</f>
        <v>61152889.850000001</v>
      </c>
      <c r="G17" s="188"/>
      <c r="H17" s="90">
        <f t="shared" si="0"/>
        <v>0.65</v>
      </c>
      <c r="I17" s="14"/>
      <c r="J17" s="14"/>
      <c r="K17" s="6"/>
    </row>
    <row r="18" spans="1:11" x14ac:dyDescent="0.25">
      <c r="A18" s="182"/>
      <c r="B18" s="179"/>
      <c r="C18" s="7"/>
      <c r="D18" s="1"/>
      <c r="E18" s="1" t="s">
        <v>169</v>
      </c>
      <c r="F18" s="187">
        <f>SUM(F15:G17)</f>
        <v>94081369</v>
      </c>
      <c r="G18" s="188"/>
      <c r="H18" s="14"/>
      <c r="I18" s="14"/>
      <c r="J18" s="14"/>
      <c r="K18" s="6"/>
    </row>
    <row r="19" spans="1:11" ht="31.5" customHeight="1" x14ac:dyDescent="0.25">
      <c r="A19" s="182"/>
      <c r="B19" s="179"/>
      <c r="C19" s="7">
        <v>2</v>
      </c>
      <c r="D19" s="1" t="s">
        <v>26</v>
      </c>
      <c r="E19" s="1" t="s">
        <v>34</v>
      </c>
      <c r="F19" s="32">
        <v>1</v>
      </c>
      <c r="G19" s="33" t="s">
        <v>39</v>
      </c>
      <c r="H19" s="6"/>
      <c r="I19" s="1" t="s">
        <v>40</v>
      </c>
      <c r="J19" s="9">
        <v>4000000</v>
      </c>
      <c r="K19" s="41" t="s">
        <v>64</v>
      </c>
    </row>
    <row r="20" spans="1:11" x14ac:dyDescent="0.25">
      <c r="A20" s="182"/>
      <c r="B20" s="179"/>
      <c r="C20" s="7"/>
      <c r="E20" s="1"/>
      <c r="F20" s="189" t="s">
        <v>168</v>
      </c>
      <c r="G20" s="190"/>
      <c r="H20" s="87" t="s">
        <v>167</v>
      </c>
      <c r="I20" s="14"/>
      <c r="J20" s="14"/>
      <c r="K20" s="6"/>
    </row>
    <row r="21" spans="1:11" x14ac:dyDescent="0.25">
      <c r="A21" s="182"/>
      <c r="B21" s="179"/>
      <c r="C21" s="7"/>
      <c r="D21" s="1" t="s">
        <v>164</v>
      </c>
      <c r="E21" s="1"/>
      <c r="F21" s="187">
        <f>5%*$J$19</f>
        <v>200000</v>
      </c>
      <c r="G21" s="188"/>
      <c r="H21" s="90">
        <f>F21/$J$19</f>
        <v>0.05</v>
      </c>
      <c r="I21" s="14"/>
      <c r="J21" s="14"/>
      <c r="K21" s="6"/>
    </row>
    <row r="22" spans="1:11" x14ac:dyDescent="0.25">
      <c r="A22" s="182"/>
      <c r="B22" s="179"/>
      <c r="C22" s="7"/>
      <c r="D22" s="1" t="s">
        <v>165</v>
      </c>
      <c r="E22" s="1"/>
      <c r="F22" s="187">
        <f>30%*$J$19</f>
        <v>1200000</v>
      </c>
      <c r="G22" s="188"/>
      <c r="H22" s="90">
        <f t="shared" ref="H22:H23" si="1">F22/$J$19</f>
        <v>0.3</v>
      </c>
      <c r="I22" s="14"/>
      <c r="J22" s="14"/>
      <c r="K22" s="6"/>
    </row>
    <row r="23" spans="1:11" x14ac:dyDescent="0.25">
      <c r="A23" s="182"/>
      <c r="B23" s="179"/>
      <c r="C23" s="7"/>
      <c r="D23" s="1" t="s">
        <v>166</v>
      </c>
      <c r="E23" s="1"/>
      <c r="F23" s="187">
        <f>65%*$J$19</f>
        <v>2600000</v>
      </c>
      <c r="G23" s="188"/>
      <c r="H23" s="90">
        <f t="shared" si="1"/>
        <v>0.65</v>
      </c>
      <c r="I23" s="14"/>
      <c r="J23" s="14"/>
      <c r="K23" s="6"/>
    </row>
    <row r="24" spans="1:11" x14ac:dyDescent="0.25">
      <c r="A24" s="182"/>
      <c r="B24" s="179"/>
      <c r="C24" s="7"/>
      <c r="D24" s="1"/>
      <c r="E24" s="1" t="s">
        <v>169</v>
      </c>
      <c r="F24" s="187">
        <f>SUM(F21:G23)</f>
        <v>4000000</v>
      </c>
      <c r="G24" s="188"/>
      <c r="H24" s="14"/>
      <c r="I24" s="14"/>
      <c r="J24" s="14"/>
      <c r="K24" s="6"/>
    </row>
    <row r="25" spans="1:11" ht="25.5" x14ac:dyDescent="0.25">
      <c r="A25" s="182"/>
      <c r="B25" s="179"/>
      <c r="C25" s="7">
        <v>3</v>
      </c>
      <c r="D25" s="1" t="s">
        <v>31</v>
      </c>
      <c r="E25" s="1" t="s">
        <v>35</v>
      </c>
      <c r="F25" s="32">
        <v>1</v>
      </c>
      <c r="G25" s="33" t="s">
        <v>39</v>
      </c>
      <c r="H25" s="6"/>
      <c r="I25" s="1" t="s">
        <v>40</v>
      </c>
      <c r="J25" s="9">
        <v>4000000</v>
      </c>
      <c r="K25" s="41" t="s">
        <v>64</v>
      </c>
    </row>
    <row r="26" spans="1:11" x14ac:dyDescent="0.25">
      <c r="A26" s="182"/>
      <c r="B26" s="179"/>
      <c r="C26" s="7"/>
      <c r="E26" s="1"/>
      <c r="F26" s="189" t="s">
        <v>168</v>
      </c>
      <c r="G26" s="190"/>
      <c r="H26" s="87" t="s">
        <v>167</v>
      </c>
      <c r="I26" s="14"/>
      <c r="J26" s="14"/>
      <c r="K26" s="6"/>
    </row>
    <row r="27" spans="1:11" x14ac:dyDescent="0.25">
      <c r="A27" s="182"/>
      <c r="B27" s="179"/>
      <c r="C27" s="7"/>
      <c r="D27" s="1" t="s">
        <v>164</v>
      </c>
      <c r="E27" s="1"/>
      <c r="F27" s="187">
        <f>5%*$J$19</f>
        <v>200000</v>
      </c>
      <c r="G27" s="188"/>
      <c r="H27" s="90">
        <f>F27/$J$19</f>
        <v>0.05</v>
      </c>
      <c r="I27" s="14"/>
      <c r="J27" s="14"/>
      <c r="K27" s="6"/>
    </row>
    <row r="28" spans="1:11" x14ac:dyDescent="0.25">
      <c r="A28" s="182"/>
      <c r="B28" s="179"/>
      <c r="C28" s="7"/>
      <c r="D28" s="1" t="s">
        <v>165</v>
      </c>
      <c r="E28" s="1"/>
      <c r="F28" s="187">
        <f>30%*$J$19</f>
        <v>1200000</v>
      </c>
      <c r="G28" s="188"/>
      <c r="H28" s="90">
        <f t="shared" ref="H28:H29" si="2">F28/$J$19</f>
        <v>0.3</v>
      </c>
      <c r="I28" s="14"/>
      <c r="J28" s="14"/>
      <c r="K28" s="6"/>
    </row>
    <row r="29" spans="1:11" x14ac:dyDescent="0.25">
      <c r="A29" s="182"/>
      <c r="B29" s="179"/>
      <c r="C29" s="7"/>
      <c r="D29" s="1" t="s">
        <v>166</v>
      </c>
      <c r="E29" s="1"/>
      <c r="F29" s="187">
        <f>65%*$J$19</f>
        <v>2600000</v>
      </c>
      <c r="G29" s="188"/>
      <c r="H29" s="90">
        <f t="shared" si="2"/>
        <v>0.65</v>
      </c>
      <c r="I29" s="14"/>
      <c r="J29" s="14"/>
      <c r="K29" s="6"/>
    </row>
    <row r="30" spans="1:11" x14ac:dyDescent="0.25">
      <c r="A30" s="182"/>
      <c r="B30" s="179"/>
      <c r="C30" s="7"/>
      <c r="D30" s="1"/>
      <c r="E30" s="1" t="s">
        <v>169</v>
      </c>
      <c r="F30" s="187">
        <f>SUM(F27:G29)</f>
        <v>4000000</v>
      </c>
      <c r="G30" s="188"/>
      <c r="H30" s="14"/>
      <c r="I30" s="14"/>
      <c r="J30" s="14"/>
      <c r="K30" s="6"/>
    </row>
    <row r="31" spans="1:11" ht="25.5" x14ac:dyDescent="0.25">
      <c r="A31" s="182"/>
      <c r="B31" s="179"/>
      <c r="C31" s="7">
        <v>4</v>
      </c>
      <c r="D31" s="1" t="s">
        <v>29</v>
      </c>
      <c r="E31" s="1" t="s">
        <v>36</v>
      </c>
      <c r="F31" s="32">
        <v>1</v>
      </c>
      <c r="G31" s="33" t="s">
        <v>39</v>
      </c>
      <c r="H31" s="1"/>
      <c r="I31" s="1" t="s">
        <v>40</v>
      </c>
      <c r="J31" s="9">
        <v>4000000</v>
      </c>
      <c r="K31" s="41" t="s">
        <v>64</v>
      </c>
    </row>
    <row r="32" spans="1:11" x14ac:dyDescent="0.25">
      <c r="A32" s="182"/>
      <c r="B32" s="179"/>
      <c r="C32" s="7"/>
      <c r="E32" s="1"/>
      <c r="F32" s="189" t="s">
        <v>168</v>
      </c>
      <c r="G32" s="190"/>
      <c r="H32" s="87" t="s">
        <v>167</v>
      </c>
      <c r="I32" s="14"/>
      <c r="J32" s="14"/>
      <c r="K32" s="6"/>
    </row>
    <row r="33" spans="1:11" x14ac:dyDescent="0.25">
      <c r="A33" s="182"/>
      <c r="B33" s="179"/>
      <c r="C33" s="7"/>
      <c r="D33" s="1" t="s">
        <v>164</v>
      </c>
      <c r="E33" s="1"/>
      <c r="F33" s="187">
        <f>5%*$J$19</f>
        <v>200000</v>
      </c>
      <c r="G33" s="188"/>
      <c r="H33" s="90">
        <f>F33/$J$19</f>
        <v>0.05</v>
      </c>
      <c r="I33" s="14"/>
      <c r="J33" s="14"/>
      <c r="K33" s="6"/>
    </row>
    <row r="34" spans="1:11" x14ac:dyDescent="0.25">
      <c r="A34" s="182"/>
      <c r="B34" s="179"/>
      <c r="C34" s="7"/>
      <c r="D34" s="1" t="s">
        <v>165</v>
      </c>
      <c r="E34" s="1"/>
      <c r="F34" s="187">
        <f>30%*$J$19</f>
        <v>1200000</v>
      </c>
      <c r="G34" s="188"/>
      <c r="H34" s="90">
        <f t="shared" ref="H34:H35" si="3">F34/$J$19</f>
        <v>0.3</v>
      </c>
      <c r="I34" s="14"/>
      <c r="J34" s="14"/>
      <c r="K34" s="6"/>
    </row>
    <row r="35" spans="1:11" x14ac:dyDescent="0.25">
      <c r="A35" s="182"/>
      <c r="B35" s="179"/>
      <c r="C35" s="7"/>
      <c r="D35" s="1" t="s">
        <v>166</v>
      </c>
      <c r="E35" s="1"/>
      <c r="F35" s="187">
        <f>65%*$J$19</f>
        <v>2600000</v>
      </c>
      <c r="G35" s="188"/>
      <c r="H35" s="90">
        <f t="shared" si="3"/>
        <v>0.65</v>
      </c>
      <c r="I35" s="14"/>
      <c r="J35" s="14"/>
      <c r="K35" s="6"/>
    </row>
    <row r="36" spans="1:11" x14ac:dyDescent="0.25">
      <c r="A36" s="182"/>
      <c r="B36" s="179"/>
      <c r="C36" s="7"/>
      <c r="D36" s="1"/>
      <c r="E36" s="1" t="s">
        <v>169</v>
      </c>
      <c r="F36" s="187">
        <f>SUM(F33:G35)</f>
        <v>4000000</v>
      </c>
      <c r="G36" s="188"/>
      <c r="H36" s="14"/>
      <c r="I36" s="14"/>
      <c r="J36" s="14"/>
      <c r="K36" s="6"/>
    </row>
    <row r="37" spans="1:11" ht="25.5" x14ac:dyDescent="0.25">
      <c r="A37" s="182"/>
      <c r="B37" s="179"/>
      <c r="C37" s="7">
        <v>5</v>
      </c>
      <c r="D37" s="1" t="s">
        <v>30</v>
      </c>
      <c r="E37" s="1" t="s">
        <v>34</v>
      </c>
      <c r="F37" s="32">
        <v>1</v>
      </c>
      <c r="G37" s="33" t="s">
        <v>39</v>
      </c>
      <c r="H37" s="6"/>
      <c r="I37" s="1" t="s">
        <v>40</v>
      </c>
      <c r="J37" s="9">
        <v>4000000</v>
      </c>
      <c r="K37" s="41" t="s">
        <v>64</v>
      </c>
    </row>
    <row r="38" spans="1:11" x14ac:dyDescent="0.25">
      <c r="A38" s="182"/>
      <c r="B38" s="179"/>
      <c r="C38" s="7"/>
      <c r="E38" s="1"/>
      <c r="F38" s="189" t="s">
        <v>168</v>
      </c>
      <c r="G38" s="190"/>
      <c r="H38" s="87" t="s">
        <v>167</v>
      </c>
      <c r="I38" s="14"/>
      <c r="J38" s="14"/>
      <c r="K38" s="6"/>
    </row>
    <row r="39" spans="1:11" x14ac:dyDescent="0.25">
      <c r="A39" s="182"/>
      <c r="B39" s="179"/>
      <c r="C39" s="7"/>
      <c r="D39" s="1" t="s">
        <v>164</v>
      </c>
      <c r="E39" s="1"/>
      <c r="F39" s="187">
        <f>5%*$J$19</f>
        <v>200000</v>
      </c>
      <c r="G39" s="188"/>
      <c r="H39" s="90">
        <f>F39/$J$19</f>
        <v>0.05</v>
      </c>
      <c r="I39" s="14"/>
      <c r="J39" s="14"/>
      <c r="K39" s="6"/>
    </row>
    <row r="40" spans="1:11" x14ac:dyDescent="0.25">
      <c r="A40" s="182"/>
      <c r="B40" s="179"/>
      <c r="C40" s="7"/>
      <c r="D40" s="1" t="s">
        <v>165</v>
      </c>
      <c r="E40" s="1"/>
      <c r="F40" s="187">
        <f>30%*$J$19</f>
        <v>1200000</v>
      </c>
      <c r="G40" s="188"/>
      <c r="H40" s="90">
        <f t="shared" ref="H40:H41" si="4">F40/$J$19</f>
        <v>0.3</v>
      </c>
      <c r="I40" s="14"/>
      <c r="J40" s="14"/>
      <c r="K40" s="6"/>
    </row>
    <row r="41" spans="1:11" x14ac:dyDescent="0.25">
      <c r="A41" s="182"/>
      <c r="B41" s="179"/>
      <c r="C41" s="7"/>
      <c r="D41" s="1" t="s">
        <v>166</v>
      </c>
      <c r="E41" s="1"/>
      <c r="F41" s="187">
        <f>65%*$J$19</f>
        <v>2600000</v>
      </c>
      <c r="G41" s="188"/>
      <c r="H41" s="90">
        <f t="shared" si="4"/>
        <v>0.65</v>
      </c>
      <c r="I41" s="14"/>
      <c r="J41" s="14"/>
      <c r="K41" s="6"/>
    </row>
    <row r="42" spans="1:11" x14ac:dyDescent="0.25">
      <c r="A42" s="182"/>
      <c r="B42" s="179"/>
      <c r="C42" s="7"/>
      <c r="D42" s="1"/>
      <c r="E42" s="1" t="s">
        <v>169</v>
      </c>
      <c r="F42" s="187">
        <f>SUM(F39:G41)</f>
        <v>4000000</v>
      </c>
      <c r="G42" s="188"/>
      <c r="H42" s="14"/>
      <c r="I42" s="14"/>
      <c r="J42" s="14"/>
      <c r="K42" s="6"/>
    </row>
    <row r="43" spans="1:11" ht="25.5" x14ac:dyDescent="0.25">
      <c r="A43" s="182"/>
      <c r="B43" s="179"/>
      <c r="C43" s="7">
        <v>6</v>
      </c>
      <c r="D43" s="1" t="s">
        <v>103</v>
      </c>
      <c r="E43" s="1" t="s">
        <v>34</v>
      </c>
      <c r="F43" s="32">
        <v>1</v>
      </c>
      <c r="G43" s="33" t="s">
        <v>39</v>
      </c>
      <c r="H43" s="6"/>
      <c r="I43" s="1" t="s">
        <v>40</v>
      </c>
      <c r="J43" s="9">
        <v>4000000</v>
      </c>
      <c r="K43" s="41" t="s">
        <v>64</v>
      </c>
    </row>
    <row r="44" spans="1:11" x14ac:dyDescent="0.25">
      <c r="A44" s="182"/>
      <c r="B44" s="179"/>
      <c r="C44" s="7"/>
      <c r="E44" s="1"/>
      <c r="F44" s="189" t="s">
        <v>168</v>
      </c>
      <c r="G44" s="190"/>
      <c r="H44" s="87" t="s">
        <v>167</v>
      </c>
      <c r="I44" s="14"/>
      <c r="J44" s="14"/>
      <c r="K44" s="6"/>
    </row>
    <row r="45" spans="1:11" x14ac:dyDescent="0.25">
      <c r="A45" s="182"/>
      <c r="B45" s="179"/>
      <c r="C45" s="7"/>
      <c r="D45" s="1" t="s">
        <v>164</v>
      </c>
      <c r="E45" s="1"/>
      <c r="F45" s="187">
        <f>5%*$J$19</f>
        <v>200000</v>
      </c>
      <c r="G45" s="188"/>
      <c r="H45" s="90">
        <f>F45/$J$19</f>
        <v>0.05</v>
      </c>
      <c r="I45" s="14"/>
      <c r="J45" s="14"/>
      <c r="K45" s="6"/>
    </row>
    <row r="46" spans="1:11" x14ac:dyDescent="0.25">
      <c r="A46" s="182"/>
      <c r="B46" s="179"/>
      <c r="C46" s="7"/>
      <c r="D46" s="1" t="s">
        <v>165</v>
      </c>
      <c r="E46" s="1"/>
      <c r="F46" s="187">
        <f>30%*$J$19</f>
        <v>1200000</v>
      </c>
      <c r="G46" s="188"/>
      <c r="H46" s="90">
        <f t="shared" ref="H46:H47" si="5">F46/$J$19</f>
        <v>0.3</v>
      </c>
      <c r="I46" s="14"/>
      <c r="J46" s="14"/>
      <c r="K46" s="6"/>
    </row>
    <row r="47" spans="1:11" x14ac:dyDescent="0.25">
      <c r="A47" s="182"/>
      <c r="B47" s="179"/>
      <c r="C47" s="7"/>
      <c r="D47" s="1" t="s">
        <v>166</v>
      </c>
      <c r="E47" s="1"/>
      <c r="F47" s="187">
        <f>65%*$J$19</f>
        <v>2600000</v>
      </c>
      <c r="G47" s="188"/>
      <c r="H47" s="90">
        <f t="shared" si="5"/>
        <v>0.65</v>
      </c>
      <c r="I47" s="14"/>
      <c r="J47" s="14"/>
      <c r="K47" s="6"/>
    </row>
    <row r="48" spans="1:11" x14ac:dyDescent="0.25">
      <c r="A48" s="182"/>
      <c r="B48" s="179"/>
      <c r="C48" s="7"/>
      <c r="D48" s="1"/>
      <c r="E48" s="1" t="s">
        <v>169</v>
      </c>
      <c r="F48" s="187">
        <f>SUM(F45:G47)</f>
        <v>4000000</v>
      </c>
      <c r="G48" s="188"/>
      <c r="H48" s="14"/>
      <c r="I48" s="14"/>
      <c r="J48" s="14"/>
      <c r="K48" s="6"/>
    </row>
    <row r="49" spans="1:13" ht="25.5" x14ac:dyDescent="0.25">
      <c r="A49" s="182"/>
      <c r="B49" s="179"/>
      <c r="C49" s="7">
        <v>7</v>
      </c>
      <c r="D49" s="1" t="s">
        <v>28</v>
      </c>
      <c r="E49" s="1" t="s">
        <v>37</v>
      </c>
      <c r="F49" s="46"/>
      <c r="G49" s="45"/>
      <c r="H49" s="6"/>
      <c r="I49" s="1" t="s">
        <v>40</v>
      </c>
      <c r="J49" s="9">
        <v>28115977</v>
      </c>
      <c r="K49" s="41" t="s">
        <v>64</v>
      </c>
    </row>
    <row r="50" spans="1:13" x14ac:dyDescent="0.25">
      <c r="A50" s="182"/>
      <c r="B50" s="179"/>
      <c r="C50" s="7"/>
      <c r="E50" s="1"/>
      <c r="F50" s="189" t="s">
        <v>168</v>
      </c>
      <c r="G50" s="190"/>
      <c r="H50" s="87" t="s">
        <v>167</v>
      </c>
      <c r="I50" s="14"/>
      <c r="J50" s="14"/>
      <c r="K50" s="6"/>
    </row>
    <row r="51" spans="1:13" x14ac:dyDescent="0.25">
      <c r="A51" s="182"/>
      <c r="B51" s="179"/>
      <c r="C51" s="7"/>
      <c r="D51" s="1" t="s">
        <v>164</v>
      </c>
      <c r="E51" s="1"/>
      <c r="F51" s="187">
        <f>5%*$J$49</f>
        <v>1405798.85</v>
      </c>
      <c r="G51" s="188"/>
      <c r="H51" s="90">
        <f>F51/$J$49</f>
        <v>0.05</v>
      </c>
      <c r="I51" s="14"/>
      <c r="J51" s="14"/>
      <c r="K51" s="6"/>
    </row>
    <row r="52" spans="1:13" x14ac:dyDescent="0.25">
      <c r="A52" s="182"/>
      <c r="B52" s="179"/>
      <c r="C52" s="7"/>
      <c r="D52" s="1" t="s">
        <v>165</v>
      </c>
      <c r="E52" s="1"/>
      <c r="F52" s="187">
        <f>30%*$J$49</f>
        <v>8434793.0999999996</v>
      </c>
      <c r="G52" s="188"/>
      <c r="H52" s="90">
        <f t="shared" ref="H52:H53" si="6">F52/$J$49</f>
        <v>0.3</v>
      </c>
      <c r="I52" s="14"/>
      <c r="J52" s="14"/>
      <c r="K52" s="6"/>
    </row>
    <row r="53" spans="1:13" x14ac:dyDescent="0.25">
      <c r="A53" s="182"/>
      <c r="B53" s="179"/>
      <c r="C53" s="7"/>
      <c r="D53" s="1" t="s">
        <v>166</v>
      </c>
      <c r="E53" s="1"/>
      <c r="F53" s="187">
        <f>65%*$J$49</f>
        <v>18275385.050000001</v>
      </c>
      <c r="G53" s="188"/>
      <c r="H53" s="90">
        <f t="shared" si="6"/>
        <v>0.65</v>
      </c>
      <c r="I53" s="14"/>
      <c r="J53" s="14"/>
      <c r="K53" s="6"/>
    </row>
    <row r="54" spans="1:13" x14ac:dyDescent="0.25">
      <c r="A54" s="182"/>
      <c r="B54" s="179"/>
      <c r="C54" s="7"/>
      <c r="D54" s="1"/>
      <c r="E54" s="1" t="s">
        <v>169</v>
      </c>
      <c r="F54" s="187">
        <f>SUM(F51:G53)</f>
        <v>28115977</v>
      </c>
      <c r="G54" s="188"/>
      <c r="H54" s="14"/>
      <c r="I54" s="14"/>
      <c r="J54" s="14"/>
      <c r="K54" s="6"/>
    </row>
    <row r="55" spans="1:13" ht="25.5" x14ac:dyDescent="0.25">
      <c r="A55" s="182"/>
      <c r="B55" s="179"/>
      <c r="C55" s="7">
        <v>8</v>
      </c>
      <c r="D55" s="1" t="s">
        <v>66</v>
      </c>
      <c r="E55" s="1" t="s">
        <v>67</v>
      </c>
      <c r="F55" s="32">
        <v>78</v>
      </c>
      <c r="G55" s="33" t="s">
        <v>75</v>
      </c>
      <c r="H55" s="6"/>
      <c r="I55" s="1" t="s">
        <v>86</v>
      </c>
      <c r="J55" s="9">
        <v>7362000</v>
      </c>
      <c r="K55" s="41" t="s">
        <v>68</v>
      </c>
    </row>
    <row r="56" spans="1:13" x14ac:dyDescent="0.25">
      <c r="A56" s="182"/>
      <c r="B56" s="179"/>
      <c r="C56" s="7"/>
      <c r="E56" s="1"/>
      <c r="F56" s="189" t="s">
        <v>168</v>
      </c>
      <c r="G56" s="190"/>
      <c r="H56" s="87" t="s">
        <v>167</v>
      </c>
      <c r="I56" s="14"/>
      <c r="J56" s="14"/>
      <c r="K56" s="6"/>
    </row>
    <row r="57" spans="1:13" x14ac:dyDescent="0.25">
      <c r="A57" s="182"/>
      <c r="B57" s="179"/>
      <c r="C57" s="7"/>
      <c r="D57" s="1" t="s">
        <v>164</v>
      </c>
      <c r="E57" s="1"/>
      <c r="F57" s="187">
        <f>5%*$J$55</f>
        <v>368100</v>
      </c>
      <c r="G57" s="188"/>
      <c r="H57" s="90">
        <f>F57/$J$55</f>
        <v>0.05</v>
      </c>
      <c r="I57" s="14"/>
      <c r="J57" s="14"/>
      <c r="K57" s="6"/>
    </row>
    <row r="58" spans="1:13" x14ac:dyDescent="0.25">
      <c r="A58" s="182"/>
      <c r="B58" s="179"/>
      <c r="C58" s="7"/>
      <c r="D58" s="1" t="s">
        <v>165</v>
      </c>
      <c r="E58" s="1"/>
      <c r="F58" s="187">
        <f>30%*$J$55</f>
        <v>2208600</v>
      </c>
      <c r="G58" s="188"/>
      <c r="H58" s="90">
        <f t="shared" ref="H58:H59" si="7">F58/$J$55</f>
        <v>0.3</v>
      </c>
      <c r="I58" s="14"/>
      <c r="J58" s="14"/>
      <c r="K58" s="6"/>
    </row>
    <row r="59" spans="1:13" x14ac:dyDescent="0.25">
      <c r="A59" s="182"/>
      <c r="B59" s="179"/>
      <c r="C59" s="7"/>
      <c r="D59" s="1" t="s">
        <v>166</v>
      </c>
      <c r="E59" s="1"/>
      <c r="F59" s="187">
        <f>65%*$J$55</f>
        <v>4785300</v>
      </c>
      <c r="G59" s="188"/>
      <c r="H59" s="90">
        <f t="shared" si="7"/>
        <v>0.65</v>
      </c>
      <c r="I59" s="14"/>
      <c r="J59" s="14"/>
      <c r="K59" s="6"/>
    </row>
    <row r="60" spans="1:13" x14ac:dyDescent="0.25">
      <c r="A60" s="182"/>
      <c r="B60" s="179"/>
      <c r="C60" s="7"/>
      <c r="D60" s="1"/>
      <c r="E60" s="1" t="s">
        <v>169</v>
      </c>
      <c r="F60" s="187">
        <f>SUM(F57:G59)</f>
        <v>7362000</v>
      </c>
      <c r="G60" s="188"/>
      <c r="H60" s="14"/>
      <c r="I60" s="14"/>
      <c r="J60" s="14"/>
      <c r="K60" s="6"/>
    </row>
    <row r="61" spans="1:13" ht="38.25" x14ac:dyDescent="0.25">
      <c r="A61" s="182"/>
      <c r="B61" s="179"/>
      <c r="C61" s="7">
        <v>9</v>
      </c>
      <c r="D61" s="1" t="s">
        <v>69</v>
      </c>
      <c r="E61" s="1" t="s">
        <v>70</v>
      </c>
      <c r="F61" s="32">
        <v>112.5</v>
      </c>
      <c r="G61" s="33" t="s">
        <v>75</v>
      </c>
      <c r="H61" s="8"/>
      <c r="I61" s="1" t="s">
        <v>86</v>
      </c>
      <c r="J61" s="9">
        <v>11084620</v>
      </c>
      <c r="K61" s="41" t="s">
        <v>68</v>
      </c>
      <c r="M61" s="35"/>
    </row>
    <row r="62" spans="1:13" x14ac:dyDescent="0.25">
      <c r="A62" s="182"/>
      <c r="B62" s="179"/>
      <c r="C62" s="7"/>
      <c r="E62" s="1"/>
      <c r="F62" s="189" t="s">
        <v>168</v>
      </c>
      <c r="G62" s="190"/>
      <c r="H62" s="87" t="s">
        <v>167</v>
      </c>
      <c r="I62" s="14"/>
      <c r="J62" s="14"/>
      <c r="K62" s="6"/>
    </row>
    <row r="63" spans="1:13" x14ac:dyDescent="0.25">
      <c r="A63" s="182"/>
      <c r="B63" s="179"/>
      <c r="C63" s="7"/>
      <c r="D63" s="1" t="s">
        <v>164</v>
      </c>
      <c r="E63" s="1"/>
      <c r="F63" s="187">
        <f>5%*$J$61</f>
        <v>554231</v>
      </c>
      <c r="G63" s="188"/>
      <c r="H63" s="90">
        <f>F63/$J$61</f>
        <v>0.05</v>
      </c>
      <c r="I63" s="14"/>
      <c r="J63" s="14"/>
      <c r="K63" s="6"/>
    </row>
    <row r="64" spans="1:13" x14ac:dyDescent="0.25">
      <c r="A64" s="182"/>
      <c r="B64" s="179"/>
      <c r="C64" s="7"/>
      <c r="D64" s="1" t="s">
        <v>165</v>
      </c>
      <c r="E64" s="1"/>
      <c r="F64" s="187">
        <f>30%*$J$61</f>
        <v>3325386</v>
      </c>
      <c r="G64" s="188"/>
      <c r="H64" s="90">
        <f t="shared" ref="H64:H65" si="8">F64/$J$61</f>
        <v>0.3</v>
      </c>
      <c r="I64" s="14"/>
      <c r="J64" s="14"/>
      <c r="K64" s="6"/>
    </row>
    <row r="65" spans="1:11" x14ac:dyDescent="0.25">
      <c r="A65" s="182"/>
      <c r="B65" s="179"/>
      <c r="C65" s="7"/>
      <c r="D65" s="1" t="s">
        <v>166</v>
      </c>
      <c r="E65" s="1"/>
      <c r="F65" s="187">
        <f>65%*$J$61</f>
        <v>7205003</v>
      </c>
      <c r="G65" s="188"/>
      <c r="H65" s="90">
        <f t="shared" si="8"/>
        <v>0.65</v>
      </c>
      <c r="I65" s="14"/>
      <c r="J65" s="14"/>
      <c r="K65" s="6"/>
    </row>
    <row r="66" spans="1:11" x14ac:dyDescent="0.25">
      <c r="A66" s="182"/>
      <c r="B66" s="179"/>
      <c r="C66" s="7"/>
      <c r="D66" s="1"/>
      <c r="E66" s="1" t="s">
        <v>169</v>
      </c>
      <c r="F66" s="187">
        <f>SUM(F63:G65)</f>
        <v>11084620</v>
      </c>
      <c r="G66" s="188"/>
      <c r="H66" s="14"/>
      <c r="I66" s="14"/>
      <c r="J66" s="14"/>
      <c r="K66" s="6"/>
    </row>
    <row r="67" spans="1:11" ht="38.25" x14ac:dyDescent="0.25">
      <c r="A67" s="182"/>
      <c r="B67" s="179"/>
      <c r="C67" s="7">
        <v>10</v>
      </c>
      <c r="D67" s="1" t="s">
        <v>71</v>
      </c>
      <c r="E67" s="1" t="s">
        <v>72</v>
      </c>
      <c r="F67" s="32">
        <v>93</v>
      </c>
      <c r="G67" s="33" t="s">
        <v>75</v>
      </c>
      <c r="H67" s="8"/>
      <c r="I67" s="1" t="s">
        <v>86</v>
      </c>
      <c r="J67" s="9">
        <v>10270576</v>
      </c>
      <c r="K67" s="41" t="s">
        <v>68</v>
      </c>
    </row>
    <row r="68" spans="1:11" x14ac:dyDescent="0.25">
      <c r="A68" s="182"/>
      <c r="B68" s="179"/>
      <c r="C68" s="7"/>
      <c r="E68" s="1"/>
      <c r="F68" s="189" t="s">
        <v>168</v>
      </c>
      <c r="G68" s="190"/>
      <c r="H68" s="87" t="s">
        <v>167</v>
      </c>
      <c r="I68" s="14"/>
      <c r="J68" s="14"/>
      <c r="K68" s="6"/>
    </row>
    <row r="69" spans="1:11" x14ac:dyDescent="0.25">
      <c r="A69" s="182"/>
      <c r="B69" s="179"/>
      <c r="C69" s="7"/>
      <c r="D69" s="1" t="s">
        <v>164</v>
      </c>
      <c r="E69" s="1"/>
      <c r="F69" s="187">
        <f>5%*$J$67</f>
        <v>513528.80000000005</v>
      </c>
      <c r="G69" s="188"/>
      <c r="H69" s="90">
        <f>F69/$J$67</f>
        <v>0.05</v>
      </c>
      <c r="I69" s="14"/>
      <c r="J69" s="14"/>
      <c r="K69" s="6"/>
    </row>
    <row r="70" spans="1:11" x14ac:dyDescent="0.25">
      <c r="A70" s="182"/>
      <c r="B70" s="179"/>
      <c r="C70" s="7"/>
      <c r="D70" s="1" t="s">
        <v>165</v>
      </c>
      <c r="E70" s="1"/>
      <c r="F70" s="187">
        <f>30%*$J$67</f>
        <v>3081172.8</v>
      </c>
      <c r="G70" s="188"/>
      <c r="H70" s="90">
        <f t="shared" ref="H70:H71" si="9">F70/$J$67</f>
        <v>0.3</v>
      </c>
      <c r="I70" s="14"/>
      <c r="J70" s="14"/>
      <c r="K70" s="6"/>
    </row>
    <row r="71" spans="1:11" x14ac:dyDescent="0.25">
      <c r="A71" s="182"/>
      <c r="B71" s="179"/>
      <c r="C71" s="7"/>
      <c r="D71" s="1" t="s">
        <v>166</v>
      </c>
      <c r="E71" s="1"/>
      <c r="F71" s="187">
        <f>65%*$J$67</f>
        <v>6675874.4000000004</v>
      </c>
      <c r="G71" s="188"/>
      <c r="H71" s="90">
        <f t="shared" si="9"/>
        <v>0.65</v>
      </c>
      <c r="I71" s="14"/>
      <c r="J71" s="14"/>
      <c r="K71" s="6"/>
    </row>
    <row r="72" spans="1:11" x14ac:dyDescent="0.25">
      <c r="A72" s="182"/>
      <c r="B72" s="179"/>
      <c r="C72" s="7"/>
      <c r="D72" s="1"/>
      <c r="E72" s="1" t="s">
        <v>169</v>
      </c>
      <c r="F72" s="187">
        <f>SUM(F69:G71)</f>
        <v>10270576</v>
      </c>
      <c r="G72" s="188"/>
      <c r="H72" s="14"/>
      <c r="I72" s="14"/>
      <c r="J72" s="14"/>
      <c r="K72" s="6"/>
    </row>
    <row r="73" spans="1:11" ht="38.25" x14ac:dyDescent="0.25">
      <c r="A73" s="182"/>
      <c r="B73" s="179"/>
      <c r="C73" s="7">
        <v>11</v>
      </c>
      <c r="D73" s="34" t="s">
        <v>77</v>
      </c>
      <c r="E73" s="1" t="s">
        <v>78</v>
      </c>
      <c r="F73" s="32">
        <v>838.5</v>
      </c>
      <c r="G73" s="33"/>
      <c r="H73" s="8"/>
      <c r="I73" s="1" t="s">
        <v>87</v>
      </c>
      <c r="J73" s="9">
        <v>76216000</v>
      </c>
      <c r="K73" s="42" t="s">
        <v>79</v>
      </c>
    </row>
    <row r="74" spans="1:11" x14ac:dyDescent="0.25">
      <c r="A74" s="182"/>
      <c r="B74" s="179"/>
      <c r="C74" s="7"/>
      <c r="E74" s="1"/>
      <c r="F74" s="189" t="s">
        <v>168</v>
      </c>
      <c r="G74" s="190"/>
      <c r="H74" s="87" t="s">
        <v>167</v>
      </c>
      <c r="I74" s="14"/>
      <c r="J74" s="14"/>
      <c r="K74" s="6"/>
    </row>
    <row r="75" spans="1:11" x14ac:dyDescent="0.25">
      <c r="A75" s="182"/>
      <c r="B75" s="179"/>
      <c r="C75" s="7"/>
      <c r="D75" s="1" t="s">
        <v>164</v>
      </c>
      <c r="E75" s="1"/>
      <c r="F75" s="187">
        <f>5%*$J$73</f>
        <v>3810800</v>
      </c>
      <c r="G75" s="188"/>
      <c r="H75" s="90">
        <f>F75/$J$73</f>
        <v>0.05</v>
      </c>
      <c r="I75" s="14"/>
      <c r="J75" s="14"/>
      <c r="K75" s="6"/>
    </row>
    <row r="76" spans="1:11" x14ac:dyDescent="0.25">
      <c r="A76" s="182"/>
      <c r="B76" s="179"/>
      <c r="C76" s="7"/>
      <c r="D76" s="1" t="s">
        <v>165</v>
      </c>
      <c r="E76" s="1"/>
      <c r="F76" s="187">
        <f>30%*$J$73</f>
        <v>22864800</v>
      </c>
      <c r="G76" s="188"/>
      <c r="H76" s="90">
        <f t="shared" ref="H76:H77" si="10">F76/$J$73</f>
        <v>0.3</v>
      </c>
      <c r="I76" s="14"/>
      <c r="J76" s="14"/>
      <c r="K76" s="6"/>
    </row>
    <row r="77" spans="1:11" x14ac:dyDescent="0.25">
      <c r="A77" s="182"/>
      <c r="B77" s="179"/>
      <c r="C77" s="7"/>
      <c r="D77" s="1" t="s">
        <v>166</v>
      </c>
      <c r="E77" s="1"/>
      <c r="F77" s="187">
        <f>65%*$J$73</f>
        <v>49540400</v>
      </c>
      <c r="G77" s="188"/>
      <c r="H77" s="90">
        <f t="shared" si="10"/>
        <v>0.65</v>
      </c>
      <c r="I77" s="14"/>
      <c r="J77" s="14"/>
      <c r="K77" s="6"/>
    </row>
    <row r="78" spans="1:11" x14ac:dyDescent="0.25">
      <c r="A78" s="182"/>
      <c r="B78" s="179"/>
      <c r="C78" s="7"/>
      <c r="D78" s="1"/>
      <c r="E78" s="1" t="s">
        <v>169</v>
      </c>
      <c r="F78" s="187">
        <f>SUM(F75:G77)</f>
        <v>76216000</v>
      </c>
      <c r="G78" s="188"/>
      <c r="H78" s="14"/>
      <c r="I78" s="14"/>
      <c r="J78" s="14"/>
      <c r="K78" s="6"/>
    </row>
    <row r="79" spans="1:11" ht="38.25" x14ac:dyDescent="0.25">
      <c r="A79" s="182"/>
      <c r="B79" s="179"/>
      <c r="C79" s="7">
        <v>12</v>
      </c>
      <c r="D79" s="1" t="s">
        <v>80</v>
      </c>
      <c r="E79" s="1" t="s">
        <v>81</v>
      </c>
      <c r="F79" s="32">
        <v>587.5</v>
      </c>
      <c r="G79" s="33" t="s">
        <v>75</v>
      </c>
      <c r="H79" s="8"/>
      <c r="I79" s="1" t="s">
        <v>87</v>
      </c>
      <c r="J79" s="9">
        <v>54129482</v>
      </c>
      <c r="K79" s="42" t="s">
        <v>79</v>
      </c>
    </row>
    <row r="80" spans="1:11" x14ac:dyDescent="0.25">
      <c r="A80" s="182"/>
      <c r="B80" s="179"/>
      <c r="C80" s="7"/>
      <c r="E80" s="1"/>
      <c r="F80" s="189" t="s">
        <v>168</v>
      </c>
      <c r="G80" s="190"/>
      <c r="H80" s="87" t="s">
        <v>167</v>
      </c>
      <c r="I80" s="14"/>
      <c r="J80" s="14"/>
      <c r="K80" s="6"/>
    </row>
    <row r="81" spans="1:11" x14ac:dyDescent="0.25">
      <c r="A81" s="182"/>
      <c r="B81" s="179"/>
      <c r="C81" s="7"/>
      <c r="D81" s="1" t="s">
        <v>164</v>
      </c>
      <c r="E81" s="1"/>
      <c r="F81" s="187">
        <f>5%*$J$79</f>
        <v>2706474.1</v>
      </c>
      <c r="G81" s="188"/>
      <c r="H81" s="90">
        <f>F81/$J$79</f>
        <v>0.05</v>
      </c>
      <c r="I81" s="14"/>
      <c r="J81" s="14"/>
      <c r="K81" s="6"/>
    </row>
    <row r="82" spans="1:11" x14ac:dyDescent="0.25">
      <c r="A82" s="182"/>
      <c r="B82" s="179"/>
      <c r="C82" s="7"/>
      <c r="D82" s="1" t="s">
        <v>165</v>
      </c>
      <c r="E82" s="1"/>
      <c r="F82" s="187">
        <f>30%*$J$79</f>
        <v>16238844.6</v>
      </c>
      <c r="G82" s="188"/>
      <c r="H82" s="90">
        <f t="shared" ref="H82:H83" si="11">F82/$J$79</f>
        <v>0.3</v>
      </c>
      <c r="I82" s="14"/>
      <c r="J82" s="14"/>
      <c r="K82" s="6"/>
    </row>
    <row r="83" spans="1:11" x14ac:dyDescent="0.25">
      <c r="A83" s="182"/>
      <c r="B83" s="179"/>
      <c r="C83" s="7"/>
      <c r="D83" s="1" t="s">
        <v>166</v>
      </c>
      <c r="E83" s="1"/>
      <c r="F83" s="187">
        <f>65%*$J$79</f>
        <v>35184163.300000004</v>
      </c>
      <c r="G83" s="188"/>
      <c r="H83" s="90">
        <f t="shared" si="11"/>
        <v>0.65000000000000013</v>
      </c>
      <c r="I83" s="14"/>
      <c r="J83" s="14"/>
      <c r="K83" s="6"/>
    </row>
    <row r="84" spans="1:11" x14ac:dyDescent="0.25">
      <c r="A84" s="182"/>
      <c r="B84" s="179"/>
      <c r="C84" s="7"/>
      <c r="D84" s="1"/>
      <c r="E84" s="1" t="s">
        <v>169</v>
      </c>
      <c r="F84" s="187">
        <f>SUM(F81:G83)</f>
        <v>54129482</v>
      </c>
      <c r="G84" s="188"/>
      <c r="H84" s="14"/>
      <c r="I84" s="14"/>
      <c r="J84" s="14"/>
      <c r="K84" s="6"/>
    </row>
    <row r="85" spans="1:11" ht="76.5" x14ac:dyDescent="0.25">
      <c r="A85" s="182"/>
      <c r="B85" s="179"/>
      <c r="C85" s="7">
        <v>13</v>
      </c>
      <c r="D85" s="1" t="s">
        <v>82</v>
      </c>
      <c r="E85" s="1" t="s">
        <v>83</v>
      </c>
      <c r="F85" s="32">
        <v>873</v>
      </c>
      <c r="G85" s="33" t="s">
        <v>75</v>
      </c>
      <c r="H85" s="8"/>
      <c r="I85" s="1" t="s">
        <v>87</v>
      </c>
      <c r="J85" s="9">
        <v>79307926</v>
      </c>
      <c r="K85" s="42" t="s">
        <v>79</v>
      </c>
    </row>
    <row r="86" spans="1:11" x14ac:dyDescent="0.25">
      <c r="A86" s="182"/>
      <c r="B86" s="179"/>
      <c r="C86" s="7"/>
      <c r="E86" s="1"/>
      <c r="F86" s="189" t="s">
        <v>168</v>
      </c>
      <c r="G86" s="190"/>
      <c r="H86" s="87" t="s">
        <v>167</v>
      </c>
      <c r="I86" s="14"/>
      <c r="J86" s="14"/>
      <c r="K86" s="6"/>
    </row>
    <row r="87" spans="1:11" x14ac:dyDescent="0.25">
      <c r="A87" s="182"/>
      <c r="B87" s="179"/>
      <c r="C87" s="7"/>
      <c r="D87" s="1" t="s">
        <v>164</v>
      </c>
      <c r="E87" s="1"/>
      <c r="F87" s="187">
        <f>5%*$J$85</f>
        <v>3965396.3000000003</v>
      </c>
      <c r="G87" s="188"/>
      <c r="H87" s="90">
        <f>F87/$J$85</f>
        <v>0.05</v>
      </c>
      <c r="I87" s="14"/>
      <c r="J87" s="14"/>
      <c r="K87" s="6"/>
    </row>
    <row r="88" spans="1:11" x14ac:dyDescent="0.25">
      <c r="A88" s="182"/>
      <c r="B88" s="179"/>
      <c r="C88" s="7"/>
      <c r="D88" s="1" t="s">
        <v>165</v>
      </c>
      <c r="E88" s="1"/>
      <c r="F88" s="187">
        <f>30%*$J$85</f>
        <v>23792377.800000001</v>
      </c>
      <c r="G88" s="188"/>
      <c r="H88" s="90">
        <f t="shared" ref="H88:H89" si="12">F88/$J$85</f>
        <v>0.3</v>
      </c>
      <c r="I88" s="14"/>
      <c r="J88" s="14"/>
      <c r="K88" s="6"/>
    </row>
    <row r="89" spans="1:11" x14ac:dyDescent="0.25">
      <c r="A89" s="182"/>
      <c r="B89" s="179"/>
      <c r="C89" s="7"/>
      <c r="D89" s="1" t="s">
        <v>166</v>
      </c>
      <c r="E89" s="1"/>
      <c r="F89" s="187">
        <f>65%*$J$85</f>
        <v>51550151.899999999</v>
      </c>
      <c r="G89" s="188"/>
      <c r="H89" s="90">
        <f t="shared" si="12"/>
        <v>0.65</v>
      </c>
      <c r="I89" s="14"/>
      <c r="J89" s="14"/>
      <c r="K89" s="6"/>
    </row>
    <row r="90" spans="1:11" x14ac:dyDescent="0.25">
      <c r="A90" s="182"/>
      <c r="B90" s="179"/>
      <c r="C90" s="7"/>
      <c r="D90" s="1"/>
      <c r="E90" s="1" t="s">
        <v>169</v>
      </c>
      <c r="F90" s="187">
        <f>SUM(F87:G89)</f>
        <v>79307926</v>
      </c>
      <c r="G90" s="188"/>
      <c r="H90" s="14"/>
      <c r="I90" s="14"/>
      <c r="J90" s="14"/>
      <c r="K90" s="6"/>
    </row>
    <row r="91" spans="1:11" ht="63.75" x14ac:dyDescent="0.25">
      <c r="A91" s="182"/>
      <c r="B91" s="179"/>
      <c r="C91" s="7">
        <v>14</v>
      </c>
      <c r="D91" s="1" t="s">
        <v>84</v>
      </c>
      <c r="E91" s="1" t="s">
        <v>85</v>
      </c>
      <c r="F91" s="32">
        <v>637.5</v>
      </c>
      <c r="G91" s="33" t="s">
        <v>75</v>
      </c>
      <c r="H91" s="8"/>
      <c r="I91" s="1" t="s">
        <v>87</v>
      </c>
      <c r="J91" s="9">
        <v>57348400</v>
      </c>
      <c r="K91" s="42" t="s">
        <v>79</v>
      </c>
    </row>
    <row r="92" spans="1:11" x14ac:dyDescent="0.25">
      <c r="A92" s="182"/>
      <c r="B92" s="179"/>
      <c r="C92" s="7"/>
      <c r="E92" s="1"/>
      <c r="F92" s="189" t="s">
        <v>168</v>
      </c>
      <c r="G92" s="190"/>
      <c r="H92" s="87" t="s">
        <v>167</v>
      </c>
      <c r="I92" s="14"/>
      <c r="J92" s="14"/>
      <c r="K92" s="6"/>
    </row>
    <row r="93" spans="1:11" x14ac:dyDescent="0.25">
      <c r="A93" s="182"/>
      <c r="B93" s="179"/>
      <c r="C93" s="7"/>
      <c r="D93" s="1" t="s">
        <v>164</v>
      </c>
      <c r="E93" s="1"/>
      <c r="F93" s="187">
        <f>5%*$J$91</f>
        <v>2867420</v>
      </c>
      <c r="G93" s="188"/>
      <c r="H93" s="90">
        <f>F93/$J$91</f>
        <v>0.05</v>
      </c>
      <c r="I93" s="14"/>
      <c r="J93" s="14"/>
      <c r="K93" s="6"/>
    </row>
    <row r="94" spans="1:11" x14ac:dyDescent="0.25">
      <c r="A94" s="182"/>
      <c r="B94" s="179"/>
      <c r="C94" s="7"/>
      <c r="D94" s="1" t="s">
        <v>165</v>
      </c>
      <c r="E94" s="1"/>
      <c r="F94" s="187">
        <f>30%*$J$91</f>
        <v>17204520</v>
      </c>
      <c r="G94" s="188"/>
      <c r="H94" s="90">
        <f t="shared" ref="H94:H95" si="13">F94/$J$91</f>
        <v>0.3</v>
      </c>
      <c r="I94" s="14"/>
      <c r="J94" s="14"/>
      <c r="K94" s="6"/>
    </row>
    <row r="95" spans="1:11" x14ac:dyDescent="0.25">
      <c r="A95" s="182"/>
      <c r="B95" s="179"/>
      <c r="C95" s="7"/>
      <c r="D95" s="1" t="s">
        <v>166</v>
      </c>
      <c r="E95" s="1"/>
      <c r="F95" s="187">
        <f>65%*$J$91</f>
        <v>37276460</v>
      </c>
      <c r="G95" s="188"/>
      <c r="H95" s="90">
        <f t="shared" si="13"/>
        <v>0.65</v>
      </c>
      <c r="I95" s="14"/>
      <c r="J95" s="14"/>
      <c r="K95" s="6"/>
    </row>
    <row r="96" spans="1:11" x14ac:dyDescent="0.25">
      <c r="A96" s="182"/>
      <c r="B96" s="179"/>
      <c r="C96" s="7"/>
      <c r="D96" s="1"/>
      <c r="E96" s="1" t="s">
        <v>169</v>
      </c>
      <c r="F96" s="187">
        <f>SUM(F93:G95)</f>
        <v>57348400</v>
      </c>
      <c r="G96" s="188"/>
      <c r="H96" s="14"/>
      <c r="I96" s="14"/>
      <c r="J96" s="14"/>
      <c r="K96" s="6"/>
    </row>
    <row r="97" spans="1:11" ht="38.25" x14ac:dyDescent="0.25">
      <c r="A97" s="182"/>
      <c r="B97" s="179"/>
      <c r="C97" s="7">
        <v>15</v>
      </c>
      <c r="D97" s="1" t="s">
        <v>73</v>
      </c>
      <c r="E97" s="1" t="s">
        <v>74</v>
      </c>
      <c r="F97" s="32">
        <v>614.4</v>
      </c>
      <c r="G97" s="33" t="s">
        <v>75</v>
      </c>
      <c r="H97" s="8"/>
      <c r="I97" s="1" t="s">
        <v>91</v>
      </c>
      <c r="J97" s="9">
        <v>57348400</v>
      </c>
      <c r="K97" s="41" t="s">
        <v>76</v>
      </c>
    </row>
    <row r="98" spans="1:11" x14ac:dyDescent="0.25">
      <c r="A98" s="182"/>
      <c r="B98" s="179"/>
      <c r="C98" s="7"/>
      <c r="E98" s="1"/>
      <c r="F98" s="189" t="s">
        <v>168</v>
      </c>
      <c r="G98" s="190"/>
      <c r="H98" s="87" t="s">
        <v>167</v>
      </c>
      <c r="I98" s="14"/>
      <c r="J98" s="14"/>
      <c r="K98" s="6"/>
    </row>
    <row r="99" spans="1:11" x14ac:dyDescent="0.25">
      <c r="A99" s="182"/>
      <c r="B99" s="179"/>
      <c r="C99" s="7"/>
      <c r="D99" s="1" t="s">
        <v>164</v>
      </c>
      <c r="E99" s="1"/>
      <c r="F99" s="187">
        <f>5%*$J$97</f>
        <v>2867420</v>
      </c>
      <c r="G99" s="188"/>
      <c r="H99" s="90">
        <f>F99/$J$97</f>
        <v>0.05</v>
      </c>
      <c r="I99" s="14"/>
      <c r="J99" s="14"/>
      <c r="K99" s="6"/>
    </row>
    <row r="100" spans="1:11" x14ac:dyDescent="0.25">
      <c r="A100" s="182"/>
      <c r="B100" s="179"/>
      <c r="C100" s="7"/>
      <c r="D100" s="1" t="s">
        <v>165</v>
      </c>
      <c r="E100" s="1"/>
      <c r="F100" s="187">
        <f>30%*$J$97</f>
        <v>17204520</v>
      </c>
      <c r="G100" s="188"/>
      <c r="H100" s="90">
        <f t="shared" ref="H100:H101" si="14">F100/$J$97</f>
        <v>0.3</v>
      </c>
      <c r="I100" s="14"/>
      <c r="J100" s="14"/>
      <c r="K100" s="6"/>
    </row>
    <row r="101" spans="1:11" x14ac:dyDescent="0.25">
      <c r="A101" s="182"/>
      <c r="B101" s="179"/>
      <c r="C101" s="7"/>
      <c r="D101" s="1" t="s">
        <v>166</v>
      </c>
      <c r="E101" s="1"/>
      <c r="F101" s="187">
        <f>65%*$J$97</f>
        <v>37276460</v>
      </c>
      <c r="G101" s="188"/>
      <c r="H101" s="90">
        <f t="shared" si="14"/>
        <v>0.65</v>
      </c>
      <c r="I101" s="14"/>
      <c r="J101" s="14"/>
      <c r="K101" s="6"/>
    </row>
    <row r="102" spans="1:11" x14ac:dyDescent="0.25">
      <c r="A102" s="182"/>
      <c r="B102" s="179"/>
      <c r="C102" s="7"/>
      <c r="D102" s="1"/>
      <c r="E102" s="1" t="s">
        <v>169</v>
      </c>
      <c r="F102" s="187">
        <f>SUM(F99:G101)</f>
        <v>57348400</v>
      </c>
      <c r="G102" s="188"/>
      <c r="H102" s="14"/>
      <c r="I102" s="14"/>
      <c r="J102" s="14"/>
      <c r="K102" s="6"/>
    </row>
    <row r="103" spans="1:11" ht="25.5" x14ac:dyDescent="0.25">
      <c r="A103" s="182"/>
      <c r="B103" s="179"/>
      <c r="C103" s="7">
        <v>16</v>
      </c>
      <c r="D103" s="1" t="s">
        <v>92</v>
      </c>
      <c r="E103" s="1" t="s">
        <v>88</v>
      </c>
      <c r="F103" s="32">
        <v>148</v>
      </c>
      <c r="G103" s="33" t="s">
        <v>75</v>
      </c>
      <c r="H103" s="8"/>
      <c r="I103" s="1" t="s">
        <v>91</v>
      </c>
      <c r="J103" s="37">
        <v>46620000</v>
      </c>
      <c r="K103" s="41" t="s">
        <v>76</v>
      </c>
    </row>
    <row r="104" spans="1:11" x14ac:dyDescent="0.25">
      <c r="A104" s="182"/>
      <c r="B104" s="179"/>
      <c r="C104" s="7"/>
      <c r="E104" s="1"/>
      <c r="F104" s="189" t="s">
        <v>168</v>
      </c>
      <c r="G104" s="190"/>
      <c r="H104" s="87" t="s">
        <v>167</v>
      </c>
      <c r="I104" s="14"/>
      <c r="J104" s="14"/>
      <c r="K104" s="6"/>
    </row>
    <row r="105" spans="1:11" x14ac:dyDescent="0.25">
      <c r="A105" s="182"/>
      <c r="B105" s="179"/>
      <c r="C105" s="7"/>
      <c r="D105" s="1" t="s">
        <v>164</v>
      </c>
      <c r="E105" s="1"/>
      <c r="F105" s="187">
        <f>5%*$J$103</f>
        <v>2331000</v>
      </c>
      <c r="G105" s="188"/>
      <c r="H105" s="90">
        <f>F105/$J$103</f>
        <v>0.05</v>
      </c>
      <c r="I105" s="14"/>
      <c r="J105" s="14"/>
      <c r="K105" s="6"/>
    </row>
    <row r="106" spans="1:11" x14ac:dyDescent="0.25">
      <c r="A106" s="182"/>
      <c r="B106" s="179"/>
      <c r="C106" s="7"/>
      <c r="D106" s="1" t="s">
        <v>165</v>
      </c>
      <c r="E106" s="1"/>
      <c r="F106" s="187">
        <f>30%*$J$103</f>
        <v>13986000</v>
      </c>
      <c r="G106" s="188"/>
      <c r="H106" s="90">
        <f t="shared" ref="H106:H107" si="15">F106/$J$103</f>
        <v>0.3</v>
      </c>
      <c r="I106" s="14"/>
      <c r="J106" s="14"/>
      <c r="K106" s="6"/>
    </row>
    <row r="107" spans="1:11" x14ac:dyDescent="0.25">
      <c r="A107" s="182"/>
      <c r="B107" s="179"/>
      <c r="C107" s="7"/>
      <c r="D107" s="1" t="s">
        <v>166</v>
      </c>
      <c r="E107" s="1"/>
      <c r="F107" s="187">
        <f>65%*$J$103</f>
        <v>30303000</v>
      </c>
      <c r="G107" s="188"/>
      <c r="H107" s="90">
        <f t="shared" si="15"/>
        <v>0.65</v>
      </c>
      <c r="I107" s="14"/>
      <c r="J107" s="14"/>
      <c r="K107" s="6"/>
    </row>
    <row r="108" spans="1:11" x14ac:dyDescent="0.25">
      <c r="A108" s="182"/>
      <c r="B108" s="179"/>
      <c r="C108" s="7"/>
      <c r="D108" s="1"/>
      <c r="E108" s="1" t="s">
        <v>169</v>
      </c>
      <c r="F108" s="187">
        <f>SUM(F105:G107)</f>
        <v>46620000</v>
      </c>
      <c r="G108" s="188"/>
      <c r="H108" s="14"/>
      <c r="I108" s="14"/>
      <c r="J108" s="14"/>
      <c r="K108" s="6"/>
    </row>
    <row r="109" spans="1:11" ht="25.5" x14ac:dyDescent="0.25">
      <c r="A109" s="182"/>
      <c r="B109" s="179"/>
      <c r="C109" s="7">
        <v>17</v>
      </c>
      <c r="D109" s="36" t="s">
        <v>89</v>
      </c>
      <c r="E109" s="1" t="s">
        <v>90</v>
      </c>
      <c r="F109" s="32"/>
      <c r="G109" s="33"/>
      <c r="H109" s="8"/>
      <c r="I109" s="1" t="s">
        <v>91</v>
      </c>
      <c r="J109" s="37">
        <v>29714250</v>
      </c>
      <c r="K109" s="41" t="s">
        <v>76</v>
      </c>
    </row>
    <row r="110" spans="1:11" x14ac:dyDescent="0.25">
      <c r="A110" s="182"/>
      <c r="B110" s="179"/>
      <c r="C110" s="7"/>
      <c r="E110" s="1"/>
      <c r="F110" s="189" t="s">
        <v>168</v>
      </c>
      <c r="G110" s="190"/>
      <c r="H110" s="87" t="s">
        <v>167</v>
      </c>
      <c r="I110" s="14"/>
      <c r="J110" s="14"/>
      <c r="K110" s="6"/>
    </row>
    <row r="111" spans="1:11" x14ac:dyDescent="0.25">
      <c r="A111" s="182"/>
      <c r="B111" s="179"/>
      <c r="C111" s="7"/>
      <c r="D111" s="1" t="s">
        <v>164</v>
      </c>
      <c r="E111" s="1"/>
      <c r="F111" s="187">
        <f>5%*$J$109</f>
        <v>1485712.5</v>
      </c>
      <c r="G111" s="188"/>
      <c r="H111" s="90">
        <f>F111/$J$109</f>
        <v>0.05</v>
      </c>
      <c r="I111" s="14"/>
      <c r="J111" s="14"/>
      <c r="K111" s="6"/>
    </row>
    <row r="112" spans="1:11" x14ac:dyDescent="0.25">
      <c r="A112" s="182"/>
      <c r="B112" s="179"/>
      <c r="C112" s="7"/>
      <c r="D112" s="1" t="s">
        <v>165</v>
      </c>
      <c r="E112" s="1"/>
      <c r="F112" s="187">
        <f>30%*$J$109</f>
        <v>8914275</v>
      </c>
      <c r="G112" s="188"/>
      <c r="H112" s="90">
        <f t="shared" ref="H112:H113" si="16">F112/$J$109</f>
        <v>0.3</v>
      </c>
      <c r="I112" s="14"/>
      <c r="J112" s="14"/>
      <c r="K112" s="6"/>
    </row>
    <row r="113" spans="1:11" x14ac:dyDescent="0.25">
      <c r="A113" s="182"/>
      <c r="B113" s="179"/>
      <c r="C113" s="7"/>
      <c r="D113" s="1" t="s">
        <v>166</v>
      </c>
      <c r="E113" s="1"/>
      <c r="F113" s="187">
        <f>65%*$J$109</f>
        <v>19314262.5</v>
      </c>
      <c r="G113" s="188"/>
      <c r="H113" s="90">
        <f t="shared" si="16"/>
        <v>0.65</v>
      </c>
      <c r="I113" s="14"/>
      <c r="J113" s="14"/>
      <c r="K113" s="6"/>
    </row>
    <row r="114" spans="1:11" x14ac:dyDescent="0.25">
      <c r="A114" s="182"/>
      <c r="B114" s="179"/>
      <c r="C114" s="7"/>
      <c r="D114" s="1"/>
      <c r="E114" s="1" t="s">
        <v>169</v>
      </c>
      <c r="F114" s="187">
        <f>SUM(F111:G113)</f>
        <v>29714250</v>
      </c>
      <c r="G114" s="188"/>
      <c r="H114" s="14"/>
      <c r="I114" s="14"/>
      <c r="J114" s="14"/>
      <c r="K114" s="6"/>
    </row>
    <row r="115" spans="1:11" ht="25.5" x14ac:dyDescent="0.25">
      <c r="A115" s="182"/>
      <c r="B115" s="179"/>
      <c r="C115" s="7">
        <v>18</v>
      </c>
      <c r="D115" s="1" t="s">
        <v>93</v>
      </c>
      <c r="E115" s="1" t="s">
        <v>94</v>
      </c>
      <c r="F115" s="32">
        <v>113</v>
      </c>
      <c r="G115" s="33" t="s">
        <v>75</v>
      </c>
      <c r="H115" s="8"/>
      <c r="I115" s="1" t="s">
        <v>91</v>
      </c>
      <c r="J115" s="9">
        <v>36160000</v>
      </c>
      <c r="K115" s="41" t="s">
        <v>76</v>
      </c>
    </row>
    <row r="116" spans="1:11" x14ac:dyDescent="0.25">
      <c r="A116" s="182"/>
      <c r="B116" s="179"/>
      <c r="C116" s="7"/>
      <c r="E116" s="1"/>
      <c r="F116" s="189" t="s">
        <v>168</v>
      </c>
      <c r="G116" s="190"/>
      <c r="H116" s="87" t="s">
        <v>167</v>
      </c>
      <c r="I116" s="14"/>
      <c r="J116" s="14"/>
      <c r="K116" s="6"/>
    </row>
    <row r="117" spans="1:11" x14ac:dyDescent="0.25">
      <c r="A117" s="182"/>
      <c r="B117" s="179"/>
      <c r="C117" s="7"/>
      <c r="D117" s="1" t="s">
        <v>164</v>
      </c>
      <c r="E117" s="1"/>
      <c r="F117" s="187">
        <f>5%*$J$115</f>
        <v>1808000</v>
      </c>
      <c r="G117" s="188"/>
      <c r="H117" s="90">
        <f>F117/$J$115</f>
        <v>0.05</v>
      </c>
      <c r="I117" s="14"/>
      <c r="J117" s="14"/>
      <c r="K117" s="6"/>
    </row>
    <row r="118" spans="1:11" x14ac:dyDescent="0.25">
      <c r="A118" s="182"/>
      <c r="B118" s="179"/>
      <c r="C118" s="7"/>
      <c r="D118" s="1" t="s">
        <v>165</v>
      </c>
      <c r="E118" s="1"/>
      <c r="F118" s="187">
        <f>30%*$J$115</f>
        <v>10848000</v>
      </c>
      <c r="G118" s="188"/>
      <c r="H118" s="90">
        <f t="shared" ref="H118:H119" si="17">F118/$J$115</f>
        <v>0.3</v>
      </c>
      <c r="I118" s="14"/>
      <c r="J118" s="14"/>
      <c r="K118" s="6"/>
    </row>
    <row r="119" spans="1:11" x14ac:dyDescent="0.25">
      <c r="A119" s="182"/>
      <c r="B119" s="179"/>
      <c r="C119" s="7"/>
      <c r="D119" s="1" t="s">
        <v>166</v>
      </c>
      <c r="E119" s="1"/>
      <c r="F119" s="187">
        <f>65%*$J$115</f>
        <v>23504000</v>
      </c>
      <c r="G119" s="188"/>
      <c r="H119" s="90">
        <f t="shared" si="17"/>
        <v>0.65</v>
      </c>
      <c r="I119" s="14"/>
      <c r="J119" s="14"/>
      <c r="K119" s="6"/>
    </row>
    <row r="120" spans="1:11" x14ac:dyDescent="0.25">
      <c r="A120" s="182"/>
      <c r="B120" s="179"/>
      <c r="C120" s="7"/>
      <c r="D120" s="1"/>
      <c r="E120" s="1" t="s">
        <v>169</v>
      </c>
      <c r="F120" s="187">
        <f>SUM(F117:G119)</f>
        <v>36160000</v>
      </c>
      <c r="G120" s="188"/>
      <c r="H120" s="14"/>
      <c r="I120" s="14"/>
      <c r="J120" s="14"/>
      <c r="K120" s="6"/>
    </row>
    <row r="121" spans="1:11" ht="25.5" x14ac:dyDescent="0.25">
      <c r="A121" s="182"/>
      <c r="B121" s="179"/>
      <c r="C121" s="7">
        <v>19</v>
      </c>
      <c r="D121" s="1" t="s">
        <v>95</v>
      </c>
      <c r="E121" s="1" t="s">
        <v>96</v>
      </c>
      <c r="F121" s="32">
        <v>73</v>
      </c>
      <c r="G121" s="33" t="s">
        <v>38</v>
      </c>
      <c r="H121" s="8"/>
      <c r="I121" s="1" t="s">
        <v>91</v>
      </c>
      <c r="J121" s="9">
        <v>23360000</v>
      </c>
      <c r="K121" s="41" t="s">
        <v>76</v>
      </c>
    </row>
    <row r="122" spans="1:11" x14ac:dyDescent="0.25">
      <c r="A122" s="182"/>
      <c r="B122" s="179"/>
      <c r="C122" s="7"/>
      <c r="E122" s="1"/>
      <c r="F122" s="189" t="s">
        <v>168</v>
      </c>
      <c r="G122" s="190"/>
      <c r="H122" s="87" t="s">
        <v>167</v>
      </c>
      <c r="I122" s="14"/>
      <c r="J122" s="14"/>
      <c r="K122" s="6"/>
    </row>
    <row r="123" spans="1:11" x14ac:dyDescent="0.25">
      <c r="A123" s="182"/>
      <c r="B123" s="179"/>
      <c r="C123" s="7"/>
      <c r="D123" s="1" t="s">
        <v>164</v>
      </c>
      <c r="E123" s="1"/>
      <c r="F123" s="187">
        <f>5%*$J$121</f>
        <v>1168000</v>
      </c>
      <c r="G123" s="188"/>
      <c r="H123" s="90">
        <f>F123/$J$121</f>
        <v>0.05</v>
      </c>
      <c r="I123" s="14"/>
      <c r="J123" s="14"/>
      <c r="K123" s="6"/>
    </row>
    <row r="124" spans="1:11" x14ac:dyDescent="0.25">
      <c r="A124" s="182"/>
      <c r="B124" s="179"/>
      <c r="C124" s="7"/>
      <c r="D124" s="1" t="s">
        <v>165</v>
      </c>
      <c r="E124" s="1"/>
      <c r="F124" s="187">
        <f>30%*$J$121</f>
        <v>7008000</v>
      </c>
      <c r="G124" s="188"/>
      <c r="H124" s="90">
        <f t="shared" ref="H124:H125" si="18">F124/$J$121</f>
        <v>0.3</v>
      </c>
      <c r="I124" s="14"/>
      <c r="J124" s="14"/>
      <c r="K124" s="6"/>
    </row>
    <row r="125" spans="1:11" x14ac:dyDescent="0.25">
      <c r="A125" s="182"/>
      <c r="B125" s="179"/>
      <c r="C125" s="7"/>
      <c r="D125" s="1" t="s">
        <v>166</v>
      </c>
      <c r="E125" s="1"/>
      <c r="F125" s="187">
        <f>65%*$J$121</f>
        <v>15184000</v>
      </c>
      <c r="G125" s="188"/>
      <c r="H125" s="90">
        <f t="shared" si="18"/>
        <v>0.65</v>
      </c>
      <c r="I125" s="14"/>
      <c r="J125" s="14"/>
      <c r="K125" s="6"/>
    </row>
    <row r="126" spans="1:11" x14ac:dyDescent="0.25">
      <c r="A126" s="182"/>
      <c r="B126" s="179"/>
      <c r="C126" s="7"/>
      <c r="D126" s="1"/>
      <c r="E126" s="1" t="s">
        <v>169</v>
      </c>
      <c r="F126" s="187">
        <f>SUM(F123:G125)</f>
        <v>23360000</v>
      </c>
      <c r="G126" s="188"/>
      <c r="H126" s="14"/>
      <c r="I126" s="14"/>
      <c r="J126" s="14"/>
      <c r="K126" s="6"/>
    </row>
    <row r="127" spans="1:11" ht="38.25" x14ac:dyDescent="0.25">
      <c r="A127" s="182"/>
      <c r="B127" s="179"/>
      <c r="C127" s="7">
        <v>20</v>
      </c>
      <c r="D127" s="1" t="s">
        <v>97</v>
      </c>
      <c r="E127" s="1" t="s">
        <v>98</v>
      </c>
      <c r="F127" s="32">
        <v>107</v>
      </c>
      <c r="G127" s="33" t="s">
        <v>38</v>
      </c>
      <c r="H127" s="8"/>
      <c r="I127" s="1" t="s">
        <v>91</v>
      </c>
      <c r="J127" s="9">
        <v>34240000</v>
      </c>
      <c r="K127" s="41" t="s">
        <v>76</v>
      </c>
    </row>
    <row r="128" spans="1:11" x14ac:dyDescent="0.25">
      <c r="A128" s="182"/>
      <c r="B128" s="179"/>
      <c r="C128" s="7"/>
      <c r="E128" s="1"/>
      <c r="F128" s="189" t="s">
        <v>168</v>
      </c>
      <c r="G128" s="190"/>
      <c r="H128" s="87" t="s">
        <v>167</v>
      </c>
      <c r="I128" s="14"/>
      <c r="J128" s="14"/>
      <c r="K128" s="6"/>
    </row>
    <row r="129" spans="1:11" x14ac:dyDescent="0.25">
      <c r="A129" s="182"/>
      <c r="B129" s="179"/>
      <c r="C129" s="7"/>
      <c r="D129" s="1" t="s">
        <v>164</v>
      </c>
      <c r="E129" s="1"/>
      <c r="F129" s="187">
        <f>5%*$J$127</f>
        <v>1712000</v>
      </c>
      <c r="G129" s="188"/>
      <c r="H129" s="90">
        <f>F129/$J$127</f>
        <v>0.05</v>
      </c>
      <c r="I129" s="14"/>
      <c r="J129" s="14"/>
      <c r="K129" s="6"/>
    </row>
    <row r="130" spans="1:11" x14ac:dyDescent="0.25">
      <c r="A130" s="182"/>
      <c r="B130" s="179"/>
      <c r="C130" s="7"/>
      <c r="D130" s="1" t="s">
        <v>165</v>
      </c>
      <c r="E130" s="1"/>
      <c r="F130" s="187">
        <f>30%*$J$127</f>
        <v>10272000</v>
      </c>
      <c r="G130" s="188"/>
      <c r="H130" s="90">
        <f t="shared" ref="H130:H131" si="19">F130/$J$127</f>
        <v>0.3</v>
      </c>
      <c r="I130" s="14"/>
      <c r="J130" s="14"/>
      <c r="K130" s="6"/>
    </row>
    <row r="131" spans="1:11" x14ac:dyDescent="0.25">
      <c r="A131" s="182"/>
      <c r="B131" s="179"/>
      <c r="C131" s="7"/>
      <c r="D131" s="1" t="s">
        <v>166</v>
      </c>
      <c r="E131" s="1"/>
      <c r="F131" s="187">
        <f>65%*$J$127</f>
        <v>22256000</v>
      </c>
      <c r="G131" s="188"/>
      <c r="H131" s="90">
        <f t="shared" si="19"/>
        <v>0.65</v>
      </c>
      <c r="I131" s="14"/>
      <c r="J131" s="14"/>
      <c r="K131" s="6"/>
    </row>
    <row r="132" spans="1:11" x14ac:dyDescent="0.25">
      <c r="A132" s="182"/>
      <c r="B132" s="179"/>
      <c r="C132" s="7"/>
      <c r="D132" s="1"/>
      <c r="E132" s="1" t="s">
        <v>169</v>
      </c>
      <c r="F132" s="187">
        <f>SUM(F129:G131)</f>
        <v>34240000</v>
      </c>
      <c r="G132" s="188"/>
      <c r="H132" s="14"/>
      <c r="I132" s="14"/>
      <c r="J132" s="14"/>
      <c r="K132" s="6"/>
    </row>
    <row r="133" spans="1:11" ht="25.5" x14ac:dyDescent="0.25">
      <c r="A133" s="182"/>
      <c r="B133" s="179"/>
      <c r="C133" s="7">
        <v>21</v>
      </c>
      <c r="D133" s="1" t="s">
        <v>99</v>
      </c>
      <c r="E133" s="1" t="s">
        <v>100</v>
      </c>
      <c r="F133" s="32">
        <v>1</v>
      </c>
      <c r="G133" s="33" t="s">
        <v>42</v>
      </c>
      <c r="H133" s="8"/>
      <c r="I133" s="1" t="s">
        <v>91</v>
      </c>
      <c r="J133" s="9">
        <v>15000000</v>
      </c>
      <c r="K133" s="41" t="s">
        <v>76</v>
      </c>
    </row>
    <row r="134" spans="1:11" x14ac:dyDescent="0.25">
      <c r="A134" s="182"/>
      <c r="B134" s="179"/>
      <c r="C134" s="7"/>
      <c r="E134" s="1"/>
      <c r="F134" s="189" t="s">
        <v>168</v>
      </c>
      <c r="G134" s="190"/>
      <c r="H134" s="87" t="s">
        <v>167</v>
      </c>
      <c r="I134" s="14"/>
      <c r="J134" s="14"/>
      <c r="K134" s="6"/>
    </row>
    <row r="135" spans="1:11" x14ac:dyDescent="0.25">
      <c r="A135" s="182"/>
      <c r="B135" s="179"/>
      <c r="C135" s="7"/>
      <c r="D135" s="1" t="s">
        <v>164</v>
      </c>
      <c r="E135" s="1"/>
      <c r="F135" s="187">
        <f>5%*$J$133</f>
        <v>750000</v>
      </c>
      <c r="G135" s="188"/>
      <c r="H135" s="90">
        <f>F135/$J$133</f>
        <v>0.05</v>
      </c>
      <c r="I135" s="14"/>
      <c r="J135" s="14"/>
      <c r="K135" s="6"/>
    </row>
    <row r="136" spans="1:11" x14ac:dyDescent="0.25">
      <c r="A136" s="182"/>
      <c r="B136" s="179"/>
      <c r="C136" s="7"/>
      <c r="D136" s="1" t="s">
        <v>165</v>
      </c>
      <c r="E136" s="1"/>
      <c r="F136" s="187">
        <f>30%*$J$133</f>
        <v>4500000</v>
      </c>
      <c r="G136" s="188"/>
      <c r="H136" s="90">
        <f t="shared" ref="H136:H137" si="20">F136/$J$133</f>
        <v>0.3</v>
      </c>
      <c r="I136" s="14"/>
      <c r="J136" s="14"/>
      <c r="K136" s="6"/>
    </row>
    <row r="137" spans="1:11" x14ac:dyDescent="0.25">
      <c r="A137" s="182"/>
      <c r="B137" s="179"/>
      <c r="C137" s="7"/>
      <c r="D137" s="1" t="s">
        <v>166</v>
      </c>
      <c r="E137" s="1"/>
      <c r="F137" s="187">
        <f>65%*$J$133</f>
        <v>9750000</v>
      </c>
      <c r="G137" s="188"/>
      <c r="H137" s="90">
        <f t="shared" si="20"/>
        <v>0.65</v>
      </c>
      <c r="I137" s="14"/>
      <c r="J137" s="14"/>
      <c r="K137" s="6"/>
    </row>
    <row r="138" spans="1:11" x14ac:dyDescent="0.25">
      <c r="A138" s="182"/>
      <c r="B138" s="179"/>
      <c r="C138" s="7"/>
      <c r="D138" s="1"/>
      <c r="E138" s="1" t="s">
        <v>169</v>
      </c>
      <c r="F138" s="187">
        <f>SUM(F135:G137)</f>
        <v>15000000</v>
      </c>
      <c r="G138" s="188"/>
      <c r="H138" s="90"/>
      <c r="I138" s="14"/>
      <c r="J138" s="14"/>
      <c r="K138" s="6"/>
    </row>
    <row r="139" spans="1:11" ht="25.5" x14ac:dyDescent="0.25">
      <c r="A139" s="182"/>
      <c r="B139" s="179"/>
      <c r="C139" s="7">
        <v>22</v>
      </c>
      <c r="D139" s="1" t="s">
        <v>104</v>
      </c>
      <c r="E139" s="1" t="s">
        <v>101</v>
      </c>
      <c r="F139" s="32">
        <v>1</v>
      </c>
      <c r="G139" s="33" t="s">
        <v>42</v>
      </c>
      <c r="H139" s="8"/>
      <c r="I139" s="1" t="s">
        <v>91</v>
      </c>
      <c r="J139" s="9">
        <v>4000000</v>
      </c>
      <c r="K139" s="41" t="s">
        <v>76</v>
      </c>
    </row>
    <row r="140" spans="1:11" x14ac:dyDescent="0.25">
      <c r="A140" s="182"/>
      <c r="B140" s="179"/>
      <c r="C140" s="7"/>
      <c r="E140" s="1"/>
      <c r="F140" s="189" t="s">
        <v>168</v>
      </c>
      <c r="G140" s="190"/>
      <c r="H140" s="87" t="s">
        <v>167</v>
      </c>
      <c r="I140" s="14"/>
      <c r="J140" s="14"/>
      <c r="K140" s="6"/>
    </row>
    <row r="141" spans="1:11" x14ac:dyDescent="0.25">
      <c r="A141" s="182"/>
      <c r="B141" s="179"/>
      <c r="C141" s="7"/>
      <c r="D141" s="1" t="s">
        <v>164</v>
      </c>
      <c r="E141" s="1"/>
      <c r="F141" s="187">
        <f>5%*$J$139</f>
        <v>200000</v>
      </c>
      <c r="G141" s="188"/>
      <c r="H141" s="90">
        <f>F141/$J$139</f>
        <v>0.05</v>
      </c>
      <c r="I141" s="14"/>
      <c r="J141" s="14"/>
      <c r="K141" s="6"/>
    </row>
    <row r="142" spans="1:11" x14ac:dyDescent="0.25">
      <c r="A142" s="182"/>
      <c r="B142" s="179"/>
      <c r="C142" s="7"/>
      <c r="D142" s="1" t="s">
        <v>165</v>
      </c>
      <c r="E142" s="1"/>
      <c r="F142" s="187">
        <f>30%*$J$139</f>
        <v>1200000</v>
      </c>
      <c r="G142" s="188"/>
      <c r="H142" s="90">
        <f t="shared" ref="H142:H143" si="21">F142/$J$139</f>
        <v>0.3</v>
      </c>
      <c r="I142" s="14"/>
      <c r="J142" s="14"/>
      <c r="K142" s="6"/>
    </row>
    <row r="143" spans="1:11" x14ac:dyDescent="0.25">
      <c r="A143" s="182"/>
      <c r="B143" s="179"/>
      <c r="C143" s="7"/>
      <c r="D143" s="1" t="s">
        <v>166</v>
      </c>
      <c r="E143" s="1"/>
      <c r="F143" s="187">
        <f>65%*$J$139</f>
        <v>2600000</v>
      </c>
      <c r="G143" s="188"/>
      <c r="H143" s="90">
        <f t="shared" si="21"/>
        <v>0.65</v>
      </c>
      <c r="I143" s="14"/>
      <c r="J143" s="14"/>
      <c r="K143" s="6"/>
    </row>
    <row r="144" spans="1:11" x14ac:dyDescent="0.25">
      <c r="A144" s="182"/>
      <c r="B144" s="179"/>
      <c r="C144" s="7"/>
      <c r="D144" s="1"/>
      <c r="E144" s="1" t="s">
        <v>169</v>
      </c>
      <c r="F144" s="187">
        <f>SUM(F141:G143)</f>
        <v>4000000</v>
      </c>
      <c r="G144" s="188"/>
      <c r="H144" s="90"/>
      <c r="I144" s="14"/>
      <c r="J144" s="14"/>
      <c r="K144" s="6"/>
    </row>
    <row r="145" spans="1:11" ht="25.5" x14ac:dyDescent="0.25">
      <c r="A145" s="182"/>
      <c r="B145" s="179"/>
      <c r="C145" s="7">
        <v>23</v>
      </c>
      <c r="D145" s="1" t="s">
        <v>105</v>
      </c>
      <c r="E145" s="1" t="s">
        <v>101</v>
      </c>
      <c r="F145" s="32">
        <v>1</v>
      </c>
      <c r="G145" s="33" t="s">
        <v>42</v>
      </c>
      <c r="H145" s="8"/>
      <c r="I145" s="1" t="s">
        <v>91</v>
      </c>
      <c r="J145" s="9">
        <v>4000000</v>
      </c>
      <c r="K145" s="41" t="s">
        <v>76</v>
      </c>
    </row>
    <row r="146" spans="1:11" x14ac:dyDescent="0.25">
      <c r="A146" s="182"/>
      <c r="B146" s="179"/>
      <c r="C146" s="7"/>
      <c r="E146" s="1"/>
      <c r="F146" s="189" t="s">
        <v>168</v>
      </c>
      <c r="G146" s="190"/>
      <c r="H146" s="87" t="s">
        <v>167</v>
      </c>
      <c r="I146" s="14"/>
      <c r="J146" s="14"/>
      <c r="K146" s="6"/>
    </row>
    <row r="147" spans="1:11" x14ac:dyDescent="0.25">
      <c r="A147" s="182"/>
      <c r="B147" s="179"/>
      <c r="C147" s="7"/>
      <c r="D147" s="1" t="s">
        <v>164</v>
      </c>
      <c r="E147" s="1"/>
      <c r="F147" s="187">
        <f>5%*$J$139</f>
        <v>200000</v>
      </c>
      <c r="G147" s="188"/>
      <c r="H147" s="90">
        <f>F147/$J$139</f>
        <v>0.05</v>
      </c>
      <c r="I147" s="14"/>
      <c r="J147" s="14"/>
      <c r="K147" s="6"/>
    </row>
    <row r="148" spans="1:11" x14ac:dyDescent="0.25">
      <c r="A148" s="182"/>
      <c r="B148" s="179"/>
      <c r="C148" s="7"/>
      <c r="D148" s="1" t="s">
        <v>165</v>
      </c>
      <c r="E148" s="1"/>
      <c r="F148" s="187">
        <f>30%*$J$139</f>
        <v>1200000</v>
      </c>
      <c r="G148" s="188"/>
      <c r="H148" s="90">
        <f t="shared" ref="H148:H149" si="22">F148/$J$139</f>
        <v>0.3</v>
      </c>
      <c r="I148" s="14"/>
      <c r="J148" s="14"/>
      <c r="K148" s="6"/>
    </row>
    <row r="149" spans="1:11" x14ac:dyDescent="0.25">
      <c r="A149" s="182"/>
      <c r="B149" s="179"/>
      <c r="C149" s="7"/>
      <c r="D149" s="1" t="s">
        <v>166</v>
      </c>
      <c r="E149" s="1"/>
      <c r="F149" s="187">
        <f>65%*$J$139</f>
        <v>2600000</v>
      </c>
      <c r="G149" s="188"/>
      <c r="H149" s="90">
        <f t="shared" si="22"/>
        <v>0.65</v>
      </c>
      <c r="I149" s="14"/>
      <c r="J149" s="14"/>
      <c r="K149" s="6"/>
    </row>
    <row r="150" spans="1:11" x14ac:dyDescent="0.25">
      <c r="A150" s="182"/>
      <c r="B150" s="179"/>
      <c r="C150" s="7"/>
      <c r="D150" s="1"/>
      <c r="E150" s="1" t="s">
        <v>169</v>
      </c>
      <c r="F150" s="187">
        <f>SUM(F147:G149)</f>
        <v>4000000</v>
      </c>
      <c r="G150" s="188"/>
      <c r="H150" s="90"/>
      <c r="I150" s="14"/>
      <c r="J150" s="14"/>
      <c r="K150" s="6"/>
    </row>
    <row r="151" spans="1:11" ht="25.5" x14ac:dyDescent="0.25">
      <c r="A151" s="182"/>
      <c r="B151" s="179"/>
      <c r="C151" s="7">
        <v>24</v>
      </c>
      <c r="D151" s="1" t="s">
        <v>106</v>
      </c>
      <c r="E151" s="1" t="s">
        <v>102</v>
      </c>
      <c r="F151" s="32">
        <v>1</v>
      </c>
      <c r="G151" s="33" t="s">
        <v>42</v>
      </c>
      <c r="H151" s="8"/>
      <c r="I151" s="1" t="s">
        <v>91</v>
      </c>
      <c r="J151" s="9">
        <v>4000000</v>
      </c>
      <c r="K151" s="41" t="s">
        <v>76</v>
      </c>
    </row>
    <row r="152" spans="1:11" x14ac:dyDescent="0.25">
      <c r="A152" s="182"/>
      <c r="B152" s="179"/>
      <c r="C152" s="7"/>
      <c r="E152" s="1"/>
      <c r="F152" s="189" t="s">
        <v>168</v>
      </c>
      <c r="G152" s="190"/>
      <c r="H152" s="87" t="s">
        <v>167</v>
      </c>
      <c r="I152" s="14"/>
      <c r="J152" s="14"/>
      <c r="K152" s="6"/>
    </row>
    <row r="153" spans="1:11" x14ac:dyDescent="0.25">
      <c r="A153" s="182"/>
      <c r="B153" s="179"/>
      <c r="C153" s="7"/>
      <c r="D153" s="1" t="s">
        <v>164</v>
      </c>
      <c r="E153" s="1"/>
      <c r="F153" s="187">
        <f>5%*$J$139</f>
        <v>200000</v>
      </c>
      <c r="G153" s="188"/>
      <c r="H153" s="90">
        <f>F153/$J$139</f>
        <v>0.05</v>
      </c>
      <c r="I153" s="14"/>
      <c r="J153" s="14"/>
      <c r="K153" s="6"/>
    </row>
    <row r="154" spans="1:11" x14ac:dyDescent="0.25">
      <c r="A154" s="182"/>
      <c r="B154" s="179"/>
      <c r="C154" s="7"/>
      <c r="D154" s="1" t="s">
        <v>165</v>
      </c>
      <c r="E154" s="1"/>
      <c r="F154" s="187">
        <f>30%*$J$139</f>
        <v>1200000</v>
      </c>
      <c r="G154" s="188"/>
      <c r="H154" s="90">
        <f t="shared" ref="H154:H155" si="23">F154/$J$139</f>
        <v>0.3</v>
      </c>
      <c r="I154" s="14"/>
      <c r="J154" s="14"/>
      <c r="K154" s="6"/>
    </row>
    <row r="155" spans="1:11" x14ac:dyDescent="0.25">
      <c r="A155" s="182"/>
      <c r="B155" s="179"/>
      <c r="C155" s="7"/>
      <c r="D155" s="1" t="s">
        <v>166</v>
      </c>
      <c r="E155" s="1"/>
      <c r="F155" s="187">
        <f>65%*$J$139</f>
        <v>2600000</v>
      </c>
      <c r="G155" s="188"/>
      <c r="H155" s="90">
        <f t="shared" si="23"/>
        <v>0.65</v>
      </c>
      <c r="I155" s="14"/>
      <c r="J155" s="14"/>
      <c r="K155" s="6"/>
    </row>
    <row r="156" spans="1:11" x14ac:dyDescent="0.25">
      <c r="A156" s="182"/>
      <c r="B156" s="179"/>
      <c r="C156" s="7"/>
      <c r="D156" s="1"/>
      <c r="E156" s="1" t="s">
        <v>169</v>
      </c>
      <c r="F156" s="187">
        <f>SUM(F153:G155)</f>
        <v>4000000</v>
      </c>
      <c r="G156" s="188"/>
      <c r="H156" s="90"/>
      <c r="I156" s="14"/>
      <c r="J156" s="14"/>
      <c r="K156" s="6"/>
    </row>
    <row r="157" spans="1:11" ht="25.5" x14ac:dyDescent="0.25">
      <c r="A157" s="182"/>
      <c r="B157" s="179"/>
      <c r="C157" s="7">
        <v>25</v>
      </c>
      <c r="D157" s="1" t="s">
        <v>107</v>
      </c>
      <c r="E157" s="1" t="s">
        <v>108</v>
      </c>
      <c r="F157" s="32">
        <v>1</v>
      </c>
      <c r="G157" s="33" t="s">
        <v>42</v>
      </c>
      <c r="H157" s="8"/>
      <c r="I157" s="1" t="s">
        <v>91</v>
      </c>
      <c r="J157" s="9">
        <v>4000000</v>
      </c>
      <c r="K157" s="41" t="s">
        <v>76</v>
      </c>
    </row>
    <row r="158" spans="1:11" x14ac:dyDescent="0.25">
      <c r="A158" s="182"/>
      <c r="B158" s="179"/>
      <c r="C158" s="7"/>
      <c r="E158" s="1"/>
      <c r="F158" s="189" t="s">
        <v>168</v>
      </c>
      <c r="G158" s="190"/>
      <c r="H158" s="87" t="s">
        <v>167</v>
      </c>
      <c r="I158" s="14"/>
      <c r="J158" s="14"/>
      <c r="K158" s="6"/>
    </row>
    <row r="159" spans="1:11" x14ac:dyDescent="0.25">
      <c r="A159" s="182"/>
      <c r="B159" s="179"/>
      <c r="C159" s="7"/>
      <c r="D159" s="1" t="s">
        <v>164</v>
      </c>
      <c r="E159" s="1"/>
      <c r="F159" s="187">
        <f>5%*$J$139</f>
        <v>200000</v>
      </c>
      <c r="G159" s="188"/>
      <c r="H159" s="90">
        <f>F159/$J$139</f>
        <v>0.05</v>
      </c>
      <c r="I159" s="14"/>
      <c r="J159" s="14"/>
      <c r="K159" s="6"/>
    </row>
    <row r="160" spans="1:11" x14ac:dyDescent="0.25">
      <c r="A160" s="182"/>
      <c r="B160" s="179"/>
      <c r="C160" s="7"/>
      <c r="D160" s="1" t="s">
        <v>165</v>
      </c>
      <c r="E160" s="1"/>
      <c r="F160" s="187">
        <f>30%*$J$139</f>
        <v>1200000</v>
      </c>
      <c r="G160" s="188"/>
      <c r="H160" s="90">
        <f t="shared" ref="H160:H161" si="24">F160/$J$139</f>
        <v>0.3</v>
      </c>
      <c r="I160" s="14"/>
      <c r="J160" s="14"/>
      <c r="K160" s="6"/>
    </row>
    <row r="161" spans="1:11" x14ac:dyDescent="0.25">
      <c r="A161" s="182"/>
      <c r="B161" s="179"/>
      <c r="C161" s="7"/>
      <c r="D161" s="1" t="s">
        <v>166</v>
      </c>
      <c r="E161" s="1"/>
      <c r="F161" s="187">
        <f>65%*$J$139</f>
        <v>2600000</v>
      </c>
      <c r="G161" s="188"/>
      <c r="H161" s="90">
        <f t="shared" si="24"/>
        <v>0.65</v>
      </c>
      <c r="I161" s="14"/>
      <c r="J161" s="14"/>
      <c r="K161" s="6"/>
    </row>
    <row r="162" spans="1:11" x14ac:dyDescent="0.25">
      <c r="A162" s="182"/>
      <c r="B162" s="179"/>
      <c r="C162" s="7"/>
      <c r="D162" s="1"/>
      <c r="E162" s="1" t="s">
        <v>169</v>
      </c>
      <c r="F162" s="187">
        <f>SUM(F159:G161)</f>
        <v>4000000</v>
      </c>
      <c r="G162" s="188"/>
      <c r="H162" s="90"/>
      <c r="I162" s="14"/>
      <c r="J162" s="14"/>
      <c r="K162" s="6"/>
    </row>
    <row r="163" spans="1:11" ht="38.25" x14ac:dyDescent="0.25">
      <c r="A163" s="182"/>
      <c r="B163" s="179"/>
      <c r="C163" s="7">
        <v>26</v>
      </c>
      <c r="D163" s="1" t="s">
        <v>109</v>
      </c>
      <c r="E163" s="1" t="s">
        <v>110</v>
      </c>
      <c r="F163" s="32"/>
      <c r="G163" s="33"/>
      <c r="H163" s="8"/>
      <c r="I163" s="1" t="s">
        <v>91</v>
      </c>
      <c r="J163" s="9">
        <v>25000000</v>
      </c>
      <c r="K163" s="41" t="s">
        <v>76</v>
      </c>
    </row>
    <row r="164" spans="1:11" x14ac:dyDescent="0.25">
      <c r="A164" s="84"/>
      <c r="B164" s="82"/>
      <c r="C164" s="7"/>
      <c r="E164" s="1"/>
      <c r="F164" s="189" t="s">
        <v>168</v>
      </c>
      <c r="G164" s="190"/>
      <c r="H164" s="87" t="s">
        <v>167</v>
      </c>
      <c r="I164" s="14"/>
      <c r="J164" s="14"/>
      <c r="K164" s="6"/>
    </row>
    <row r="165" spans="1:11" x14ac:dyDescent="0.25">
      <c r="A165" s="84"/>
      <c r="B165" s="82"/>
      <c r="C165" s="7"/>
      <c r="D165" s="1" t="s">
        <v>164</v>
      </c>
      <c r="E165" s="1"/>
      <c r="F165" s="187">
        <f>5%*$J$163</f>
        <v>1250000</v>
      </c>
      <c r="G165" s="188"/>
      <c r="H165" s="90">
        <f>F165/$J$163</f>
        <v>0.05</v>
      </c>
      <c r="I165" s="14"/>
      <c r="J165" s="14"/>
      <c r="K165" s="6"/>
    </row>
    <row r="166" spans="1:11" x14ac:dyDescent="0.25">
      <c r="A166" s="84"/>
      <c r="B166" s="82"/>
      <c r="C166" s="7"/>
      <c r="D166" s="1" t="s">
        <v>165</v>
      </c>
      <c r="E166" s="1"/>
      <c r="F166" s="187">
        <f>30%*$J$163</f>
        <v>7500000</v>
      </c>
      <c r="G166" s="188"/>
      <c r="H166" s="90">
        <f t="shared" ref="H166:H167" si="25">F166/$J$163</f>
        <v>0.3</v>
      </c>
      <c r="I166" s="14"/>
      <c r="J166" s="14"/>
      <c r="K166" s="6"/>
    </row>
    <row r="167" spans="1:11" x14ac:dyDescent="0.25">
      <c r="A167" s="84"/>
      <c r="B167" s="82"/>
      <c r="C167" s="7"/>
      <c r="D167" s="1" t="s">
        <v>166</v>
      </c>
      <c r="E167" s="1"/>
      <c r="F167" s="187">
        <f>65%*$J$163</f>
        <v>16250000</v>
      </c>
      <c r="G167" s="188"/>
      <c r="H167" s="90">
        <f t="shared" si="25"/>
        <v>0.65</v>
      </c>
      <c r="I167" s="14"/>
      <c r="J167" s="14"/>
      <c r="K167" s="6"/>
    </row>
    <row r="168" spans="1:11" x14ac:dyDescent="0.25">
      <c r="A168" s="84"/>
      <c r="B168" s="82"/>
      <c r="C168" s="7"/>
      <c r="D168" s="1"/>
      <c r="E168" s="1" t="s">
        <v>169</v>
      </c>
      <c r="F168" s="187">
        <f>SUM(F165:G167)</f>
        <v>25000000</v>
      </c>
      <c r="G168" s="188"/>
      <c r="H168" s="90"/>
      <c r="I168" s="14"/>
      <c r="J168" s="14"/>
      <c r="K168" s="6"/>
    </row>
    <row r="169" spans="1:11" x14ac:dyDescent="0.25">
      <c r="A169" s="53"/>
      <c r="B169" s="47"/>
      <c r="C169" s="51"/>
      <c r="D169" s="197" t="s">
        <v>172</v>
      </c>
      <c r="E169" s="198"/>
      <c r="F169" s="198"/>
      <c r="G169" s="198"/>
      <c r="H169" s="198"/>
      <c r="I169" s="198"/>
      <c r="J169" s="199"/>
      <c r="K169" s="6"/>
    </row>
    <row r="170" spans="1:11" x14ac:dyDescent="0.25">
      <c r="A170" s="53"/>
      <c r="B170" s="47"/>
      <c r="C170" s="7"/>
      <c r="D170" s="1" t="s">
        <v>164</v>
      </c>
      <c r="E170" s="1"/>
      <c r="F170" s="187">
        <f>SUM(F165,F159,F153,F147,F141,F135,F129,F123,F117,F111,F105,F99,F93,F87,F81,F75,F69,F63,F57,F51,F45,F39,F33,F27,F21,F15)</f>
        <v>36067950.000000007</v>
      </c>
      <c r="G170" s="188"/>
      <c r="H170" s="90">
        <f>F170/$F$173</f>
        <v>5.000000000000001E-2</v>
      </c>
      <c r="I170" s="14"/>
      <c r="J170" s="14"/>
      <c r="K170" s="6"/>
    </row>
    <row r="171" spans="1:11" x14ac:dyDescent="0.25">
      <c r="A171" s="53"/>
      <c r="B171" s="47"/>
      <c r="C171" s="7"/>
      <c r="D171" s="1" t="s">
        <v>165</v>
      </c>
      <c r="E171" s="1"/>
      <c r="F171" s="187">
        <f>SUM(F166,F160,F154,F148,F142,F136,F130,F124,F118,F112,F106,F100,F94,F88,F82,F76,F70,F64,F58,F52,F46,F40,F34,F28,F22,F16)</f>
        <v>216407700</v>
      </c>
      <c r="G171" s="188"/>
      <c r="H171" s="90">
        <f t="shared" ref="H171:H172" si="26">F171/$F$173</f>
        <v>0.3</v>
      </c>
      <c r="I171" s="14"/>
      <c r="J171" s="14"/>
      <c r="K171" s="6"/>
    </row>
    <row r="172" spans="1:11" x14ac:dyDescent="0.25">
      <c r="A172" s="53"/>
      <c r="B172" s="47"/>
      <c r="C172" s="7"/>
      <c r="D172" s="1" t="s">
        <v>166</v>
      </c>
      <c r="E172" s="1"/>
      <c r="F172" s="187">
        <f>SUM(F167,F161,F155,F149,F143,F137,F131,F125,F119,F113,F107,F101,F95,F89,F83,F77,F71,F65,F59,F53,F47,F41,F35,F29,F23,F17)</f>
        <v>468883350</v>
      </c>
      <c r="G172" s="188"/>
      <c r="H172" s="90">
        <f t="shared" si="26"/>
        <v>0.65</v>
      </c>
      <c r="I172" s="14"/>
      <c r="J172" s="14"/>
      <c r="K172" s="6"/>
    </row>
    <row r="173" spans="1:11" x14ac:dyDescent="0.25">
      <c r="A173" s="53"/>
      <c r="B173" s="47"/>
      <c r="C173" s="7"/>
      <c r="D173" s="1"/>
      <c r="E173" s="1" t="s">
        <v>169</v>
      </c>
      <c r="F173" s="187">
        <f>SUM(F170:G172)</f>
        <v>721359000</v>
      </c>
      <c r="G173" s="188"/>
      <c r="H173" s="14"/>
      <c r="I173" s="14"/>
      <c r="J173" s="14"/>
      <c r="K173" s="6"/>
    </row>
    <row r="174" spans="1:11" x14ac:dyDescent="0.25">
      <c r="A174" s="53"/>
      <c r="B174" s="47"/>
      <c r="C174" s="51"/>
      <c r="D174" s="52"/>
      <c r="E174" s="56"/>
      <c r="F174" s="57"/>
      <c r="G174" s="58"/>
      <c r="H174" s="54"/>
      <c r="I174" s="55"/>
      <c r="J174" s="59"/>
      <c r="K174" s="6"/>
    </row>
    <row r="175" spans="1:11" x14ac:dyDescent="0.25">
      <c r="A175" s="176" t="s">
        <v>18</v>
      </c>
      <c r="B175" s="176"/>
      <c r="C175" s="176"/>
      <c r="D175" s="176"/>
      <c r="E175" s="176"/>
      <c r="F175" s="176"/>
      <c r="G175" s="176"/>
      <c r="H175" s="176"/>
      <c r="I175" s="176"/>
      <c r="J175" s="9">
        <f>SUM(J13:J163)</f>
        <v>721359000</v>
      </c>
      <c r="K175" s="41"/>
    </row>
    <row r="176" spans="1:11" ht="30" x14ac:dyDescent="0.25">
      <c r="A176" s="13">
        <v>3</v>
      </c>
      <c r="B176" s="24" t="s">
        <v>142</v>
      </c>
      <c r="C176" s="7"/>
      <c r="D176" s="1"/>
      <c r="E176" s="6"/>
      <c r="F176" s="32"/>
      <c r="G176" s="33"/>
      <c r="H176" s="6"/>
      <c r="I176" s="1"/>
      <c r="J176" s="9"/>
      <c r="K176" s="41"/>
    </row>
    <row r="177" spans="1:11" x14ac:dyDescent="0.25">
      <c r="A177" s="176" t="s">
        <v>19</v>
      </c>
      <c r="B177" s="176"/>
      <c r="C177" s="176"/>
      <c r="D177" s="176"/>
      <c r="E177" s="176"/>
      <c r="F177" s="176"/>
      <c r="G177" s="176"/>
      <c r="H177" s="176"/>
      <c r="I177" s="176"/>
      <c r="J177" s="12">
        <f>SUM(J176:J176)</f>
        <v>0</v>
      </c>
      <c r="K177" s="43"/>
    </row>
    <row r="178" spans="1:11" ht="38.25" x14ac:dyDescent="0.25">
      <c r="A178" s="181">
        <v>4</v>
      </c>
      <c r="B178" s="184" t="s">
        <v>21</v>
      </c>
      <c r="C178" s="6"/>
      <c r="D178" s="1" t="s">
        <v>32</v>
      </c>
      <c r="E178" s="1" t="s">
        <v>110</v>
      </c>
      <c r="F178" s="32"/>
      <c r="G178" s="33"/>
      <c r="H178" s="6"/>
      <c r="I178" s="6"/>
      <c r="J178" s="9">
        <v>8640000</v>
      </c>
      <c r="K178" s="40"/>
    </row>
    <row r="179" spans="1:11" ht="38.25" x14ac:dyDescent="0.25">
      <c r="A179" s="182"/>
      <c r="B179" s="184"/>
      <c r="C179" s="6"/>
      <c r="D179" s="1" t="s">
        <v>111</v>
      </c>
      <c r="E179" s="1" t="s">
        <v>110</v>
      </c>
      <c r="F179" s="32"/>
      <c r="G179" s="33"/>
      <c r="H179" s="6"/>
      <c r="I179" s="6"/>
      <c r="J179" s="9">
        <v>1300000</v>
      </c>
      <c r="K179" s="40"/>
    </row>
    <row r="180" spans="1:11" x14ac:dyDescent="0.25">
      <c r="A180" s="186" t="s">
        <v>23</v>
      </c>
      <c r="B180" s="186"/>
      <c r="C180" s="186"/>
      <c r="D180" s="186"/>
      <c r="E180" s="186"/>
      <c r="F180" s="186"/>
      <c r="G180" s="186"/>
      <c r="H180" s="186"/>
      <c r="I180" s="186"/>
      <c r="J180" s="12">
        <f>SUM(J178:J179)</f>
        <v>9940000</v>
      </c>
      <c r="K180" s="40"/>
    </row>
    <row r="181" spans="1:11" x14ac:dyDescent="0.25">
      <c r="A181" s="186" t="s">
        <v>65</v>
      </c>
      <c r="B181" s="186"/>
      <c r="C181" s="186"/>
      <c r="D181" s="186"/>
      <c r="E181" s="186"/>
      <c r="F181" s="186"/>
      <c r="G181" s="186"/>
      <c r="H181" s="186"/>
      <c r="I181" s="186"/>
      <c r="J181" s="12">
        <f>J180+J177+J175+J12</f>
        <v>731299000</v>
      </c>
      <c r="K181" s="43"/>
    </row>
    <row r="183" spans="1:11" x14ac:dyDescent="0.25">
      <c r="J183" s="29" t="s">
        <v>117</v>
      </c>
    </row>
    <row r="184" spans="1:11" x14ac:dyDescent="0.25">
      <c r="J184" s="29" t="s">
        <v>118</v>
      </c>
    </row>
    <row r="185" spans="1:11" x14ac:dyDescent="0.25">
      <c r="J185" s="29"/>
    </row>
    <row r="186" spans="1:11" x14ac:dyDescent="0.25">
      <c r="J186" s="29"/>
    </row>
    <row r="187" spans="1:11" x14ac:dyDescent="0.25">
      <c r="J187" s="29"/>
    </row>
    <row r="188" spans="1:11" x14ac:dyDescent="0.25">
      <c r="J188" s="29" t="s">
        <v>119</v>
      </c>
    </row>
  </sheetData>
  <mergeCells count="154">
    <mergeCell ref="F172:G172"/>
    <mergeCell ref="F173:G173"/>
    <mergeCell ref="F167:G167"/>
    <mergeCell ref="F168:G168"/>
    <mergeCell ref="D169:J169"/>
    <mergeCell ref="F170:G170"/>
    <mergeCell ref="F171:G171"/>
    <mergeCell ref="F161:G161"/>
    <mergeCell ref="F162:G162"/>
    <mergeCell ref="F164:G164"/>
    <mergeCell ref="F165:G165"/>
    <mergeCell ref="F166:G166"/>
    <mergeCell ref="F155:G155"/>
    <mergeCell ref="F156:G156"/>
    <mergeCell ref="F158:G158"/>
    <mergeCell ref="F159:G159"/>
    <mergeCell ref="F160:G160"/>
    <mergeCell ref="F149:G149"/>
    <mergeCell ref="F150:G150"/>
    <mergeCell ref="F152:G152"/>
    <mergeCell ref="F153:G153"/>
    <mergeCell ref="F154:G154"/>
    <mergeCell ref="F143:G143"/>
    <mergeCell ref="F144:G144"/>
    <mergeCell ref="F146:G146"/>
    <mergeCell ref="F147:G147"/>
    <mergeCell ref="F148:G148"/>
    <mergeCell ref="F137:G137"/>
    <mergeCell ref="F138:G138"/>
    <mergeCell ref="F140:G140"/>
    <mergeCell ref="F141:G141"/>
    <mergeCell ref="F142:G142"/>
    <mergeCell ref="F131:G131"/>
    <mergeCell ref="F132:G132"/>
    <mergeCell ref="F134:G134"/>
    <mergeCell ref="F135:G135"/>
    <mergeCell ref="F136:G136"/>
    <mergeCell ref="F125:G125"/>
    <mergeCell ref="F126:G126"/>
    <mergeCell ref="F128:G128"/>
    <mergeCell ref="F129:G129"/>
    <mergeCell ref="F130:G130"/>
    <mergeCell ref="F119:G119"/>
    <mergeCell ref="F120:G120"/>
    <mergeCell ref="F122:G122"/>
    <mergeCell ref="F123:G123"/>
    <mergeCell ref="F124:G124"/>
    <mergeCell ref="F113:G113"/>
    <mergeCell ref="F114:G114"/>
    <mergeCell ref="F116:G116"/>
    <mergeCell ref="F117:G117"/>
    <mergeCell ref="F118:G118"/>
    <mergeCell ref="F107:G107"/>
    <mergeCell ref="F108:G108"/>
    <mergeCell ref="F110:G110"/>
    <mergeCell ref="F111:G111"/>
    <mergeCell ref="F112:G112"/>
    <mergeCell ref="F101:G101"/>
    <mergeCell ref="F102:G102"/>
    <mergeCell ref="F104:G104"/>
    <mergeCell ref="F105:G105"/>
    <mergeCell ref="F106:G106"/>
    <mergeCell ref="F95:G95"/>
    <mergeCell ref="F96:G96"/>
    <mergeCell ref="F98:G98"/>
    <mergeCell ref="F99:G99"/>
    <mergeCell ref="F100:G100"/>
    <mergeCell ref="F89:G89"/>
    <mergeCell ref="F90:G90"/>
    <mergeCell ref="F92:G92"/>
    <mergeCell ref="F93:G93"/>
    <mergeCell ref="F94:G94"/>
    <mergeCell ref="F83:G83"/>
    <mergeCell ref="F84:G84"/>
    <mergeCell ref="F86:G86"/>
    <mergeCell ref="F87:G87"/>
    <mergeCell ref="F88:G88"/>
    <mergeCell ref="F77:G77"/>
    <mergeCell ref="F78:G78"/>
    <mergeCell ref="F80:G80"/>
    <mergeCell ref="F81:G81"/>
    <mergeCell ref="F82:G82"/>
    <mergeCell ref="F71:G71"/>
    <mergeCell ref="F72:G72"/>
    <mergeCell ref="F74:G74"/>
    <mergeCell ref="F75:G75"/>
    <mergeCell ref="F76:G76"/>
    <mergeCell ref="F65:G65"/>
    <mergeCell ref="F66:G66"/>
    <mergeCell ref="F68:G68"/>
    <mergeCell ref="F69:G69"/>
    <mergeCell ref="F70:G70"/>
    <mergeCell ref="F42:G42"/>
    <mergeCell ref="F44:G44"/>
    <mergeCell ref="F45:G45"/>
    <mergeCell ref="F46:G46"/>
    <mergeCell ref="F59:G59"/>
    <mergeCell ref="F60:G60"/>
    <mergeCell ref="F62:G62"/>
    <mergeCell ref="F63:G63"/>
    <mergeCell ref="F64:G64"/>
    <mergeCell ref="F53:G53"/>
    <mergeCell ref="F54:G54"/>
    <mergeCell ref="F56:G56"/>
    <mergeCell ref="F57:G57"/>
    <mergeCell ref="F58:G58"/>
    <mergeCell ref="J8:K9"/>
    <mergeCell ref="J10:K10"/>
    <mergeCell ref="A12:I12"/>
    <mergeCell ref="A175:I175"/>
    <mergeCell ref="A1:J1"/>
    <mergeCell ref="A2:J2"/>
    <mergeCell ref="A8:A10"/>
    <mergeCell ref="B8:D9"/>
    <mergeCell ref="E8:E10"/>
    <mergeCell ref="F8:G10"/>
    <mergeCell ref="H8:H10"/>
    <mergeCell ref="I8:I10"/>
    <mergeCell ref="F14:G14"/>
    <mergeCell ref="F15:G15"/>
    <mergeCell ref="F16:G16"/>
    <mergeCell ref="F17:G17"/>
    <mergeCell ref="F35:G35"/>
    <mergeCell ref="F36:G36"/>
    <mergeCell ref="F38:G38"/>
    <mergeCell ref="F39:G39"/>
    <mergeCell ref="F40:G40"/>
    <mergeCell ref="F29:G29"/>
    <mergeCell ref="F30:G30"/>
    <mergeCell ref="F32:G32"/>
    <mergeCell ref="A181:I181"/>
    <mergeCell ref="A13:A163"/>
    <mergeCell ref="B13:B163"/>
    <mergeCell ref="A177:I177"/>
    <mergeCell ref="A178:A179"/>
    <mergeCell ref="B178:B179"/>
    <mergeCell ref="A180:I180"/>
    <mergeCell ref="F18:G18"/>
    <mergeCell ref="F20:G20"/>
    <mergeCell ref="F21:G21"/>
    <mergeCell ref="F22:G22"/>
    <mergeCell ref="F23:G23"/>
    <mergeCell ref="F24:G24"/>
    <mergeCell ref="F26:G26"/>
    <mergeCell ref="F27:G27"/>
    <mergeCell ref="F28:G28"/>
    <mergeCell ref="F33:G33"/>
    <mergeCell ref="F34:G34"/>
    <mergeCell ref="F47:G47"/>
    <mergeCell ref="F48:G48"/>
    <mergeCell ref="F50:G50"/>
    <mergeCell ref="F51:G51"/>
    <mergeCell ref="F52:G52"/>
    <mergeCell ref="F41:G41"/>
  </mergeCells>
  <pageMargins left="0.70866141732283472" right="1.4960629921259843" top="0.74803149606299213" bottom="0.74803149606299213" header="0.31496062992125984" footer="0.31496062992125984"/>
  <pageSetup paperSize="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8" workbookViewId="0">
      <selection activeCell="D20" sqref="D20"/>
    </sheetView>
  </sheetViews>
  <sheetFormatPr defaultRowHeight="15" x14ac:dyDescent="0.25"/>
  <cols>
    <col min="1" max="1" width="6.140625" customWidth="1"/>
    <col min="2" max="2" width="23.28515625" customWidth="1"/>
    <col min="3" max="3" width="3.85546875" customWidth="1"/>
    <col min="4" max="4" width="24.28515625" style="2" customWidth="1"/>
    <col min="5" max="6" width="9.140625" style="2"/>
    <col min="7" max="7" width="6" style="2" customWidth="1"/>
    <col min="8" max="8" width="9.140625" style="2"/>
    <col min="9" max="9" width="18.140625" style="2" customWidth="1"/>
    <col min="10" max="10" width="21.7109375" style="2" customWidth="1"/>
  </cols>
  <sheetData>
    <row r="1" spans="1:10" x14ac:dyDescent="0.25">
      <c r="A1" s="185" t="s">
        <v>10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x14ac:dyDescent="0.25">
      <c r="A2" s="185" t="s">
        <v>11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x14ac:dyDescent="0.25">
      <c r="A3" t="s">
        <v>12</v>
      </c>
      <c r="C3" t="s">
        <v>16</v>
      </c>
      <c r="D3" s="2" t="s">
        <v>62</v>
      </c>
    </row>
    <row r="4" spans="1:10" x14ac:dyDescent="0.25">
      <c r="A4" t="s">
        <v>13</v>
      </c>
      <c r="C4" t="s">
        <v>16</v>
      </c>
      <c r="D4" s="2" t="s">
        <v>58</v>
      </c>
    </row>
    <row r="5" spans="1:10" x14ac:dyDescent="0.25">
      <c r="A5" t="s">
        <v>14</v>
      </c>
      <c r="C5" t="s">
        <v>16</v>
      </c>
      <c r="D5" s="2" t="s">
        <v>59</v>
      </c>
    </row>
    <row r="6" spans="1:10" x14ac:dyDescent="0.25">
      <c r="A6" t="s">
        <v>15</v>
      </c>
      <c r="C6" t="s">
        <v>16</v>
      </c>
      <c r="D6" s="25" t="s">
        <v>60</v>
      </c>
    </row>
    <row r="8" spans="1:10" ht="15" customHeight="1" x14ac:dyDescent="0.25">
      <c r="A8" s="177" t="s">
        <v>0</v>
      </c>
      <c r="B8" s="177" t="s">
        <v>1</v>
      </c>
      <c r="C8" s="177"/>
      <c r="D8" s="177"/>
      <c r="E8" s="177" t="s">
        <v>4</v>
      </c>
      <c r="F8" s="177" t="s">
        <v>5</v>
      </c>
      <c r="G8" s="177"/>
      <c r="H8" s="177" t="s">
        <v>6</v>
      </c>
      <c r="I8" s="177" t="s">
        <v>24</v>
      </c>
      <c r="J8" s="177" t="s">
        <v>7</v>
      </c>
    </row>
    <row r="9" spans="1:10" x14ac:dyDescent="0.25">
      <c r="A9" s="177"/>
      <c r="B9" s="177"/>
      <c r="C9" s="177"/>
      <c r="D9" s="177"/>
      <c r="E9" s="177"/>
      <c r="F9" s="177"/>
      <c r="G9" s="177"/>
      <c r="H9" s="177"/>
      <c r="I9" s="177"/>
      <c r="J9" s="177"/>
    </row>
    <row r="10" spans="1:10" x14ac:dyDescent="0.25">
      <c r="A10" s="177"/>
      <c r="B10" s="4" t="s">
        <v>2</v>
      </c>
      <c r="C10" s="4"/>
      <c r="D10" s="4" t="s">
        <v>3</v>
      </c>
      <c r="E10" s="177"/>
      <c r="F10" s="177"/>
      <c r="G10" s="177"/>
      <c r="H10" s="177"/>
      <c r="I10" s="177"/>
      <c r="J10" s="5" t="s">
        <v>8</v>
      </c>
    </row>
    <row r="11" spans="1:10" x14ac:dyDescent="0.25">
      <c r="A11" s="181">
        <v>1</v>
      </c>
      <c r="B11" s="184" t="s">
        <v>9</v>
      </c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182"/>
      <c r="B12" s="184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183"/>
      <c r="B13" s="184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176" t="s">
        <v>17</v>
      </c>
      <c r="B14" s="176"/>
      <c r="C14" s="176"/>
      <c r="D14" s="176"/>
      <c r="E14" s="176"/>
      <c r="F14" s="176"/>
      <c r="G14" s="176"/>
      <c r="H14" s="176"/>
      <c r="I14" s="176"/>
      <c r="J14" s="6"/>
    </row>
    <row r="15" spans="1:10" ht="38.25" x14ac:dyDescent="0.25">
      <c r="A15" s="181">
        <v>2</v>
      </c>
      <c r="B15" s="178" t="s">
        <v>20</v>
      </c>
      <c r="C15" s="7">
        <v>1</v>
      </c>
      <c r="D15" s="1" t="s">
        <v>43</v>
      </c>
      <c r="E15" s="1" t="s">
        <v>44</v>
      </c>
      <c r="F15" s="1" t="s">
        <v>46</v>
      </c>
      <c r="G15" s="1"/>
      <c r="H15" s="14"/>
      <c r="I15" s="14" t="s">
        <v>45</v>
      </c>
      <c r="J15" s="14">
        <v>98388000</v>
      </c>
    </row>
    <row r="16" spans="1:10" ht="31.5" customHeight="1" x14ac:dyDescent="0.25">
      <c r="A16" s="182"/>
      <c r="B16" s="179"/>
      <c r="C16" s="7">
        <v>2</v>
      </c>
      <c r="D16" s="1" t="s">
        <v>47</v>
      </c>
      <c r="E16" s="1" t="s">
        <v>48</v>
      </c>
      <c r="F16" s="1" t="s">
        <v>50</v>
      </c>
      <c r="G16" s="1"/>
      <c r="H16" s="12"/>
      <c r="I16" s="14" t="s">
        <v>49</v>
      </c>
      <c r="J16" s="14">
        <v>87960000</v>
      </c>
    </row>
    <row r="17" spans="1:10" x14ac:dyDescent="0.25">
      <c r="A17" s="176" t="s">
        <v>18</v>
      </c>
      <c r="B17" s="176"/>
      <c r="C17" s="176"/>
      <c r="D17" s="176"/>
      <c r="E17" s="176"/>
      <c r="F17" s="176"/>
      <c r="G17" s="176"/>
      <c r="H17" s="176"/>
      <c r="I17" s="176"/>
      <c r="J17" s="9">
        <f>SUM(J15:J16)</f>
        <v>186348000</v>
      </c>
    </row>
    <row r="18" spans="1:10" ht="30" x14ac:dyDescent="0.25">
      <c r="A18" s="13">
        <v>3</v>
      </c>
      <c r="B18" s="10" t="s">
        <v>21</v>
      </c>
      <c r="C18" s="7"/>
      <c r="D18" s="1"/>
      <c r="E18" s="6"/>
      <c r="F18" s="6"/>
      <c r="G18" s="6"/>
      <c r="H18" s="6"/>
      <c r="I18" s="1"/>
      <c r="J18" s="9"/>
    </row>
    <row r="19" spans="1:10" x14ac:dyDescent="0.25">
      <c r="A19" s="176" t="s">
        <v>19</v>
      </c>
      <c r="B19" s="176"/>
      <c r="C19" s="176"/>
      <c r="D19" s="176"/>
      <c r="E19" s="176"/>
      <c r="F19" s="176"/>
      <c r="G19" s="176"/>
      <c r="H19" s="176"/>
      <c r="I19" s="176"/>
      <c r="J19" s="12">
        <f>SUM(J18:J18)</f>
        <v>0</v>
      </c>
    </row>
    <row r="20" spans="1:10" x14ac:dyDescent="0.25">
      <c r="A20" s="181">
        <v>4</v>
      </c>
      <c r="B20" s="184" t="s">
        <v>22</v>
      </c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182"/>
      <c r="B21" s="184"/>
      <c r="C21" s="6"/>
      <c r="D21" s="6"/>
      <c r="E21" s="6"/>
      <c r="F21" s="6"/>
      <c r="G21" s="6"/>
      <c r="H21" s="6"/>
      <c r="I21" s="6"/>
      <c r="J21" s="6"/>
    </row>
    <row r="22" spans="1:10" x14ac:dyDescent="0.25">
      <c r="A22" s="183"/>
      <c r="B22" s="184"/>
      <c r="C22" s="6"/>
      <c r="D22" s="6"/>
      <c r="E22" s="6"/>
      <c r="F22" s="6"/>
      <c r="G22" s="6"/>
      <c r="H22" s="6"/>
      <c r="I22" s="6"/>
      <c r="J22" s="6"/>
    </row>
    <row r="23" spans="1:10" x14ac:dyDescent="0.25">
      <c r="A23" s="176" t="s">
        <v>23</v>
      </c>
      <c r="B23" s="176"/>
      <c r="C23" s="176"/>
      <c r="D23" s="176"/>
      <c r="E23" s="176"/>
      <c r="F23" s="176"/>
      <c r="G23" s="176"/>
      <c r="H23" s="176"/>
      <c r="I23" s="176"/>
      <c r="J23" s="6"/>
    </row>
    <row r="24" spans="1:10" x14ac:dyDescent="0.25">
      <c r="J24" s="3">
        <f>J23+J19+J17+J14</f>
        <v>186348000</v>
      </c>
    </row>
  </sheetData>
  <mergeCells count="19">
    <mergeCell ref="A1:J1"/>
    <mergeCell ref="A2:J2"/>
    <mergeCell ref="A8:A10"/>
    <mergeCell ref="B8:D9"/>
    <mergeCell ref="E8:E10"/>
    <mergeCell ref="F8:G10"/>
    <mergeCell ref="H8:H10"/>
    <mergeCell ref="I8:I10"/>
    <mergeCell ref="J8:J9"/>
    <mergeCell ref="A19:I19"/>
    <mergeCell ref="A20:A22"/>
    <mergeCell ref="B20:B22"/>
    <mergeCell ref="A23:I23"/>
    <mergeCell ref="A11:A13"/>
    <mergeCell ref="B11:B13"/>
    <mergeCell ref="A14:I14"/>
    <mergeCell ref="A15:A16"/>
    <mergeCell ref="B15:B16"/>
    <mergeCell ref="A17:I17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6"/>
  <sheetViews>
    <sheetView view="pageBreakPreview" topLeftCell="C152" zoomScaleSheetLayoutView="100" workbookViewId="0">
      <selection activeCell="F173" sqref="F173:G173"/>
    </sheetView>
  </sheetViews>
  <sheetFormatPr defaultRowHeight="15" x14ac:dyDescent="0.25"/>
  <cols>
    <col min="1" max="1" width="6.140625" customWidth="1"/>
    <col min="2" max="2" width="23.28515625" customWidth="1"/>
    <col min="3" max="3" width="3.85546875" customWidth="1"/>
    <col min="4" max="4" width="24.28515625" style="2" customWidth="1"/>
    <col min="5" max="5" width="14.85546875" style="2" customWidth="1"/>
    <col min="6" max="6" width="9.7109375" style="2" bestFit="1" customWidth="1"/>
    <col min="7" max="7" width="6" style="2" customWidth="1"/>
    <col min="8" max="8" width="9.140625" style="2"/>
    <col min="9" max="9" width="18.140625" style="2" customWidth="1"/>
    <col min="10" max="10" width="21.7109375" style="2" customWidth="1"/>
    <col min="12" max="12" width="11.28515625" bestFit="1" customWidth="1"/>
    <col min="13" max="13" width="13.7109375" customWidth="1"/>
    <col min="14" max="14" width="5.42578125" bestFit="1" customWidth="1"/>
    <col min="15" max="15" width="13.5703125" bestFit="1" customWidth="1"/>
    <col min="16" max="16" width="13.28515625" bestFit="1" customWidth="1"/>
    <col min="18" max="18" width="12.7109375" bestFit="1" customWidth="1"/>
    <col min="19" max="19" width="13.140625" bestFit="1" customWidth="1"/>
  </cols>
  <sheetData>
    <row r="1" spans="1:10" x14ac:dyDescent="0.25">
      <c r="A1" s="185" t="s">
        <v>10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x14ac:dyDescent="0.25">
      <c r="A2" s="185" t="s">
        <v>11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x14ac:dyDescent="0.25">
      <c r="A3" t="s">
        <v>12</v>
      </c>
      <c r="C3" t="s">
        <v>16</v>
      </c>
      <c r="D3" s="2" t="s">
        <v>62</v>
      </c>
    </row>
    <row r="4" spans="1:10" x14ac:dyDescent="0.25">
      <c r="A4" t="s">
        <v>13</v>
      </c>
      <c r="C4" t="s">
        <v>16</v>
      </c>
      <c r="D4" s="2" t="s">
        <v>58</v>
      </c>
    </row>
    <row r="5" spans="1:10" x14ac:dyDescent="0.25">
      <c r="A5" t="s">
        <v>14</v>
      </c>
      <c r="C5" t="s">
        <v>16</v>
      </c>
      <c r="D5" s="2" t="s">
        <v>59</v>
      </c>
    </row>
    <row r="6" spans="1:10" x14ac:dyDescent="0.25">
      <c r="A6" t="s">
        <v>15</v>
      </c>
      <c r="C6" t="s">
        <v>16</v>
      </c>
      <c r="D6" s="25" t="s">
        <v>60</v>
      </c>
    </row>
    <row r="8" spans="1:10" ht="15" customHeight="1" x14ac:dyDescent="0.25">
      <c r="A8" s="177" t="s">
        <v>0</v>
      </c>
      <c r="B8" s="177" t="s">
        <v>1</v>
      </c>
      <c r="C8" s="177"/>
      <c r="D8" s="177"/>
      <c r="E8" s="177" t="s">
        <v>4</v>
      </c>
      <c r="F8" s="177" t="s">
        <v>5</v>
      </c>
      <c r="G8" s="177"/>
      <c r="H8" s="177" t="s">
        <v>6</v>
      </c>
      <c r="I8" s="177" t="s">
        <v>24</v>
      </c>
      <c r="J8" s="177" t="s">
        <v>7</v>
      </c>
    </row>
    <row r="9" spans="1:10" x14ac:dyDescent="0.25">
      <c r="A9" s="177"/>
      <c r="B9" s="177"/>
      <c r="C9" s="177"/>
      <c r="D9" s="177"/>
      <c r="E9" s="177"/>
      <c r="F9" s="177"/>
      <c r="G9" s="177"/>
      <c r="H9" s="177"/>
      <c r="I9" s="177"/>
      <c r="J9" s="177"/>
    </row>
    <row r="10" spans="1:10" x14ac:dyDescent="0.25">
      <c r="A10" s="177"/>
      <c r="B10" s="4" t="s">
        <v>2</v>
      </c>
      <c r="C10" s="4"/>
      <c r="D10" s="4" t="s">
        <v>3</v>
      </c>
      <c r="E10" s="177"/>
      <c r="F10" s="177"/>
      <c r="G10" s="177"/>
      <c r="H10" s="177"/>
      <c r="I10" s="177"/>
      <c r="J10" s="20" t="s">
        <v>8</v>
      </c>
    </row>
    <row r="11" spans="1:10" ht="30" x14ac:dyDescent="0.25">
      <c r="A11" s="22">
        <v>1</v>
      </c>
      <c r="B11" s="24" t="s">
        <v>9</v>
      </c>
      <c r="C11" s="6"/>
      <c r="D11" s="6"/>
      <c r="E11" s="6"/>
      <c r="F11" s="202"/>
      <c r="G11" s="203"/>
      <c r="H11" s="6"/>
      <c r="I11" s="6"/>
      <c r="J11" s="6"/>
    </row>
    <row r="12" spans="1:10" x14ac:dyDescent="0.25">
      <c r="A12" s="176" t="s">
        <v>17</v>
      </c>
      <c r="B12" s="176"/>
      <c r="C12" s="176"/>
      <c r="D12" s="176"/>
      <c r="E12" s="176"/>
      <c r="F12" s="176"/>
      <c r="G12" s="176"/>
      <c r="H12" s="176"/>
      <c r="I12" s="176"/>
      <c r="J12" s="6"/>
    </row>
    <row r="13" spans="1:10" ht="38.25" customHeight="1" x14ac:dyDescent="0.25">
      <c r="A13" s="181">
        <v>2</v>
      </c>
      <c r="B13" s="178" t="s">
        <v>20</v>
      </c>
      <c r="C13" s="7">
        <v>1</v>
      </c>
      <c r="D13" s="1" t="s">
        <v>43</v>
      </c>
      <c r="E13" s="1" t="s">
        <v>44</v>
      </c>
      <c r="F13" s="31" t="s">
        <v>46</v>
      </c>
      <c r="G13" s="33"/>
      <c r="H13" s="14"/>
      <c r="I13" s="14" t="s">
        <v>49</v>
      </c>
      <c r="J13" s="14">
        <v>110000000</v>
      </c>
    </row>
    <row r="14" spans="1:10" ht="31.5" customHeight="1" x14ac:dyDescent="0.25">
      <c r="A14" s="182"/>
      <c r="B14" s="179"/>
      <c r="C14" s="7">
        <v>2</v>
      </c>
      <c r="D14" s="1" t="s">
        <v>47</v>
      </c>
      <c r="E14" s="1" t="s">
        <v>48</v>
      </c>
      <c r="F14" s="31" t="s">
        <v>126</v>
      </c>
      <c r="G14" s="33"/>
      <c r="H14" s="12"/>
      <c r="I14" s="14" t="s">
        <v>49</v>
      </c>
      <c r="J14" s="14">
        <v>100000000</v>
      </c>
    </row>
    <row r="15" spans="1:10" x14ac:dyDescent="0.25">
      <c r="A15" s="23"/>
      <c r="B15" s="21"/>
      <c r="C15" s="7">
        <v>3</v>
      </c>
      <c r="D15" s="1" t="s">
        <v>112</v>
      </c>
      <c r="E15" s="1"/>
      <c r="F15" s="31">
        <v>1</v>
      </c>
      <c r="G15" s="33" t="s">
        <v>42</v>
      </c>
      <c r="H15" s="12"/>
      <c r="I15" s="14" t="s">
        <v>137</v>
      </c>
      <c r="J15" s="14">
        <v>250974000</v>
      </c>
    </row>
    <row r="16" spans="1:10" ht="25.5" x14ac:dyDescent="0.25">
      <c r="A16" s="23"/>
      <c r="B16" s="21"/>
      <c r="C16" s="7">
        <v>4</v>
      </c>
      <c r="D16" s="1" t="s">
        <v>113</v>
      </c>
      <c r="E16" s="1" t="s">
        <v>127</v>
      </c>
      <c r="F16" s="31">
        <f>70*2</f>
        <v>140</v>
      </c>
      <c r="G16" s="33" t="s">
        <v>75</v>
      </c>
      <c r="H16" s="12"/>
      <c r="I16" s="14" t="s">
        <v>91</v>
      </c>
      <c r="J16" s="14">
        <v>50000000</v>
      </c>
    </row>
    <row r="17" spans="1:10" ht="25.5" x14ac:dyDescent="0.25">
      <c r="A17" s="23"/>
      <c r="B17" s="21"/>
      <c r="C17" s="7">
        <v>5</v>
      </c>
      <c r="D17" s="1" t="s">
        <v>114</v>
      </c>
      <c r="E17" s="1" t="s">
        <v>128</v>
      </c>
      <c r="F17" s="31">
        <f>60*1.5</f>
        <v>90</v>
      </c>
      <c r="G17" s="33" t="s">
        <v>75</v>
      </c>
      <c r="H17" s="12"/>
      <c r="I17" s="14" t="s">
        <v>91</v>
      </c>
      <c r="J17" s="14">
        <v>29190000</v>
      </c>
    </row>
    <row r="18" spans="1:10" ht="25.5" x14ac:dyDescent="0.25">
      <c r="A18" s="23"/>
      <c r="B18" s="21"/>
      <c r="C18" s="7">
        <v>6</v>
      </c>
      <c r="D18" s="1" t="s">
        <v>115</v>
      </c>
      <c r="E18" s="1" t="s">
        <v>129</v>
      </c>
      <c r="F18" s="31">
        <f>77.5*1.5</f>
        <v>116.25</v>
      </c>
      <c r="G18" s="33" t="s">
        <v>75</v>
      </c>
      <c r="H18" s="12"/>
      <c r="I18" s="14" t="s">
        <v>91</v>
      </c>
      <c r="J18" s="14">
        <v>32000000</v>
      </c>
    </row>
    <row r="19" spans="1:10" ht="25.5" x14ac:dyDescent="0.25">
      <c r="A19" s="23"/>
      <c r="B19" s="21"/>
      <c r="C19" s="7">
        <v>7</v>
      </c>
      <c r="D19" s="1" t="s">
        <v>133</v>
      </c>
      <c r="E19" s="1" t="s">
        <v>130</v>
      </c>
      <c r="F19" s="31">
        <f>67*2</f>
        <v>134</v>
      </c>
      <c r="G19" s="33" t="s">
        <v>75</v>
      </c>
      <c r="H19" s="12"/>
      <c r="I19" s="14" t="s">
        <v>137</v>
      </c>
      <c r="J19" s="14">
        <v>35584000</v>
      </c>
    </row>
    <row r="20" spans="1:10" ht="25.5" x14ac:dyDescent="0.25">
      <c r="A20" s="23"/>
      <c r="B20" s="21"/>
      <c r="C20" s="7">
        <v>8</v>
      </c>
      <c r="D20" s="1" t="s">
        <v>132</v>
      </c>
      <c r="E20" s="1" t="s">
        <v>134</v>
      </c>
      <c r="F20" s="31">
        <f>94*1.5</f>
        <v>141</v>
      </c>
      <c r="G20" s="33" t="s">
        <v>75</v>
      </c>
      <c r="H20" s="12"/>
      <c r="I20" s="14" t="s">
        <v>91</v>
      </c>
      <c r="J20" s="14">
        <v>38200000</v>
      </c>
    </row>
    <row r="21" spans="1:10" ht="25.5" x14ac:dyDescent="0.25">
      <c r="A21" s="23"/>
      <c r="B21" s="21"/>
      <c r="C21" s="7">
        <v>9</v>
      </c>
      <c r="D21" s="1" t="s">
        <v>131</v>
      </c>
      <c r="E21" s="1" t="s">
        <v>135</v>
      </c>
      <c r="F21" s="31">
        <f>140*1.5</f>
        <v>210</v>
      </c>
      <c r="G21" s="33" t="s">
        <v>75</v>
      </c>
      <c r="H21" s="12"/>
      <c r="I21" s="14" t="s">
        <v>137</v>
      </c>
      <c r="J21" s="14">
        <v>58000000</v>
      </c>
    </row>
    <row r="22" spans="1:10" ht="25.5" x14ac:dyDescent="0.25">
      <c r="A22" s="23"/>
      <c r="B22" s="21"/>
      <c r="C22" s="7">
        <v>10</v>
      </c>
      <c r="D22" s="1" t="s">
        <v>116</v>
      </c>
      <c r="E22" s="1" t="s">
        <v>136</v>
      </c>
      <c r="F22" s="31">
        <f>300*3</f>
        <v>900</v>
      </c>
      <c r="G22" s="33" t="s">
        <v>75</v>
      </c>
      <c r="H22" s="12"/>
      <c r="I22" s="14" t="s">
        <v>91</v>
      </c>
      <c r="J22" s="14">
        <v>150000000</v>
      </c>
    </row>
    <row r="23" spans="1:10" x14ac:dyDescent="0.25">
      <c r="A23" s="176" t="s">
        <v>18</v>
      </c>
      <c r="B23" s="176"/>
      <c r="C23" s="176"/>
      <c r="D23" s="176"/>
      <c r="E23" s="176"/>
      <c r="F23" s="176"/>
      <c r="G23" s="176"/>
      <c r="H23" s="176"/>
      <c r="I23" s="176"/>
      <c r="J23" s="9">
        <f>SUM(J13:J22)</f>
        <v>853948000</v>
      </c>
    </row>
    <row r="24" spans="1:10" ht="30" x14ac:dyDescent="0.25">
      <c r="A24" s="13">
        <v>3</v>
      </c>
      <c r="B24" s="24" t="s">
        <v>22</v>
      </c>
      <c r="C24" s="7"/>
      <c r="D24" s="1"/>
      <c r="E24" s="6"/>
      <c r="F24" s="31"/>
      <c r="G24" s="33"/>
      <c r="H24" s="6"/>
      <c r="I24" s="1"/>
      <c r="J24" s="9"/>
    </row>
    <row r="25" spans="1:10" x14ac:dyDescent="0.25">
      <c r="A25" s="176" t="s">
        <v>19</v>
      </c>
      <c r="B25" s="176"/>
      <c r="C25" s="176"/>
      <c r="D25" s="176"/>
      <c r="E25" s="176"/>
      <c r="F25" s="176"/>
      <c r="G25" s="176"/>
      <c r="H25" s="176"/>
      <c r="I25" s="176"/>
      <c r="J25" s="12">
        <f>SUM(J24:J24)</f>
        <v>0</v>
      </c>
    </row>
    <row r="26" spans="1:10" x14ac:dyDescent="0.25">
      <c r="A26" s="181">
        <v>4</v>
      </c>
      <c r="B26" s="184" t="s">
        <v>120</v>
      </c>
      <c r="C26" s="6">
        <v>1</v>
      </c>
      <c r="D26" s="1" t="s">
        <v>121</v>
      </c>
      <c r="E26" s="6"/>
      <c r="F26" s="31"/>
      <c r="G26" s="33"/>
      <c r="H26" s="6"/>
      <c r="I26" s="6" t="s">
        <v>138</v>
      </c>
      <c r="J26" s="60">
        <v>20980000</v>
      </c>
    </row>
    <row r="27" spans="1:10" x14ac:dyDescent="0.25">
      <c r="A27" s="182"/>
      <c r="B27" s="184"/>
      <c r="C27" s="6">
        <v>2</v>
      </c>
      <c r="D27" s="1" t="s">
        <v>122</v>
      </c>
      <c r="E27" s="6"/>
      <c r="F27" s="31"/>
      <c r="G27" s="33"/>
      <c r="H27" s="6"/>
      <c r="I27" s="6" t="s">
        <v>138</v>
      </c>
      <c r="J27" s="60">
        <v>12000000</v>
      </c>
    </row>
    <row r="28" spans="1:10" x14ac:dyDescent="0.25">
      <c r="A28" s="182"/>
      <c r="B28" s="184"/>
      <c r="C28" s="6">
        <v>3</v>
      </c>
      <c r="D28" s="1" t="s">
        <v>124</v>
      </c>
      <c r="E28" s="6"/>
      <c r="F28" s="31"/>
      <c r="G28" s="33"/>
      <c r="H28" s="6"/>
      <c r="I28" s="6" t="s">
        <v>138</v>
      </c>
      <c r="J28" s="60">
        <v>11122000</v>
      </c>
    </row>
    <row r="29" spans="1:10" x14ac:dyDescent="0.25">
      <c r="A29" s="182"/>
      <c r="B29" s="184"/>
      <c r="C29" s="6">
        <v>4</v>
      </c>
      <c r="D29" s="1" t="s">
        <v>125</v>
      </c>
      <c r="E29" s="6"/>
      <c r="F29" s="31"/>
      <c r="G29" s="33"/>
      <c r="H29" s="6"/>
      <c r="I29" s="6" t="s">
        <v>138</v>
      </c>
      <c r="J29" s="60">
        <v>3690000</v>
      </c>
    </row>
    <row r="30" spans="1:10" x14ac:dyDescent="0.25">
      <c r="A30" s="183"/>
      <c r="B30" s="184"/>
      <c r="C30" s="6">
        <v>5</v>
      </c>
      <c r="D30" s="1" t="s">
        <v>123</v>
      </c>
      <c r="E30" s="6"/>
      <c r="F30" s="31"/>
      <c r="G30" s="33"/>
      <c r="H30" s="6"/>
      <c r="I30" s="6" t="s">
        <v>138</v>
      </c>
      <c r="J30" s="60">
        <v>30000000</v>
      </c>
    </row>
    <row r="31" spans="1:10" x14ac:dyDescent="0.25">
      <c r="A31" s="176" t="s">
        <v>23</v>
      </c>
      <c r="B31" s="176"/>
      <c r="C31" s="176"/>
      <c r="D31" s="176"/>
      <c r="E31" s="176"/>
      <c r="F31" s="176"/>
      <c r="G31" s="176"/>
      <c r="H31" s="176"/>
      <c r="I31" s="176"/>
      <c r="J31" s="12">
        <f>SUM(J26:J30)</f>
        <v>77792000</v>
      </c>
    </row>
    <row r="32" spans="1:10" x14ac:dyDescent="0.25">
      <c r="A32" s="186" t="s">
        <v>65</v>
      </c>
      <c r="B32" s="186"/>
      <c r="C32" s="186"/>
      <c r="D32" s="186"/>
      <c r="E32" s="186"/>
      <c r="F32" s="186"/>
      <c r="G32" s="186"/>
      <c r="H32" s="186"/>
      <c r="I32" s="186"/>
      <c r="J32" s="12">
        <f>J31+J23</f>
        <v>931740000</v>
      </c>
    </row>
    <row r="33" spans="9:13" x14ac:dyDescent="0.25">
      <c r="J33" s="61"/>
      <c r="M33" s="35"/>
    </row>
    <row r="34" spans="9:13" x14ac:dyDescent="0.25">
      <c r="I34" s="29" t="s">
        <v>139</v>
      </c>
      <c r="J34" s="3"/>
    </row>
    <row r="35" spans="9:13" x14ac:dyDescent="0.25">
      <c r="I35" s="29" t="s">
        <v>140</v>
      </c>
    </row>
    <row r="36" spans="9:13" x14ac:dyDescent="0.25">
      <c r="I36" s="29"/>
    </row>
    <row r="37" spans="9:13" x14ac:dyDescent="0.25">
      <c r="I37" s="29"/>
    </row>
    <row r="38" spans="9:13" x14ac:dyDescent="0.25">
      <c r="I38" s="29"/>
    </row>
    <row r="39" spans="9:13" x14ac:dyDescent="0.25">
      <c r="I39" s="29" t="s">
        <v>141</v>
      </c>
    </row>
    <row r="60" spans="1:10" x14ac:dyDescent="0.25">
      <c r="A60" s="185" t="s">
        <v>10</v>
      </c>
      <c r="B60" s="185"/>
      <c r="C60" s="185"/>
      <c r="D60" s="185"/>
      <c r="E60" s="185"/>
      <c r="F60" s="185"/>
      <c r="G60" s="185"/>
      <c r="H60" s="185"/>
      <c r="I60" s="185"/>
      <c r="J60" s="185"/>
    </row>
    <row r="61" spans="1:10" x14ac:dyDescent="0.25">
      <c r="A61" s="185" t="s">
        <v>11</v>
      </c>
      <c r="B61" s="185"/>
      <c r="C61" s="185"/>
      <c r="D61" s="185"/>
      <c r="E61" s="185"/>
      <c r="F61" s="185"/>
      <c r="G61" s="185"/>
      <c r="H61" s="185"/>
      <c r="I61" s="185"/>
      <c r="J61" s="185"/>
    </row>
    <row r="62" spans="1:10" x14ac:dyDescent="0.25">
      <c r="A62" t="s">
        <v>12</v>
      </c>
      <c r="C62" t="s">
        <v>16</v>
      </c>
      <c r="D62" s="2" t="s">
        <v>62</v>
      </c>
    </row>
    <row r="63" spans="1:10" x14ac:dyDescent="0.25">
      <c r="A63" t="s">
        <v>13</v>
      </c>
      <c r="C63" t="s">
        <v>16</v>
      </c>
      <c r="D63" s="2" t="s">
        <v>58</v>
      </c>
    </row>
    <row r="64" spans="1:10" x14ac:dyDescent="0.25">
      <c r="A64" t="s">
        <v>14</v>
      </c>
      <c r="C64" t="s">
        <v>16</v>
      </c>
      <c r="D64" s="2" t="s">
        <v>59</v>
      </c>
    </row>
    <row r="65" spans="1:15" x14ac:dyDescent="0.25">
      <c r="A65" t="s">
        <v>15</v>
      </c>
      <c r="C65" t="s">
        <v>16</v>
      </c>
      <c r="D65" s="25" t="s">
        <v>60</v>
      </c>
    </row>
    <row r="67" spans="1:15" x14ac:dyDescent="0.25">
      <c r="A67" s="177" t="s">
        <v>0</v>
      </c>
      <c r="B67" s="177" t="s">
        <v>1</v>
      </c>
      <c r="C67" s="177"/>
      <c r="D67" s="177"/>
      <c r="E67" s="177" t="s">
        <v>4</v>
      </c>
      <c r="F67" s="177" t="s">
        <v>5</v>
      </c>
      <c r="G67" s="177"/>
      <c r="H67" s="177" t="s">
        <v>6</v>
      </c>
      <c r="I67" s="177" t="s">
        <v>24</v>
      </c>
      <c r="J67" s="177" t="s">
        <v>7</v>
      </c>
    </row>
    <row r="68" spans="1:15" x14ac:dyDescent="0.25">
      <c r="A68" s="177"/>
      <c r="B68" s="177"/>
      <c r="C68" s="177"/>
      <c r="D68" s="177"/>
      <c r="E68" s="177"/>
      <c r="F68" s="177"/>
      <c r="G68" s="177"/>
      <c r="H68" s="177"/>
      <c r="I68" s="177"/>
      <c r="J68" s="177"/>
    </row>
    <row r="69" spans="1:15" x14ac:dyDescent="0.25">
      <c r="A69" s="177"/>
      <c r="B69" s="4" t="s">
        <v>2</v>
      </c>
      <c r="C69" s="4"/>
      <c r="D69" s="4" t="s">
        <v>3</v>
      </c>
      <c r="E69" s="177"/>
      <c r="F69" s="177"/>
      <c r="G69" s="177"/>
      <c r="H69" s="177"/>
      <c r="I69" s="177"/>
      <c r="J69" s="81" t="s">
        <v>8</v>
      </c>
    </row>
    <row r="70" spans="1:15" ht="30" x14ac:dyDescent="0.25">
      <c r="A70" s="83">
        <v>1</v>
      </c>
      <c r="B70" s="80" t="s">
        <v>9</v>
      </c>
      <c r="C70" s="6"/>
      <c r="D70" s="6"/>
      <c r="E70" s="6"/>
      <c r="F70" s="202"/>
      <c r="G70" s="203"/>
      <c r="H70" s="6"/>
      <c r="I70" s="6"/>
      <c r="J70" s="6"/>
    </row>
    <row r="71" spans="1:15" x14ac:dyDescent="0.25">
      <c r="A71" s="176" t="s">
        <v>17</v>
      </c>
      <c r="B71" s="176"/>
      <c r="C71" s="176"/>
      <c r="D71" s="176"/>
      <c r="E71" s="176"/>
      <c r="F71" s="176"/>
      <c r="G71" s="176"/>
      <c r="H71" s="176"/>
      <c r="I71" s="176"/>
      <c r="J71" s="6"/>
    </row>
    <row r="72" spans="1:15" ht="38.25" x14ac:dyDescent="0.25">
      <c r="A72" s="181">
        <v>2</v>
      </c>
      <c r="B72" s="178" t="s">
        <v>20</v>
      </c>
      <c r="C72" s="7">
        <v>1</v>
      </c>
      <c r="D72" s="1" t="s">
        <v>43</v>
      </c>
      <c r="E72" s="1" t="s">
        <v>44</v>
      </c>
      <c r="F72" s="31" t="s">
        <v>46</v>
      </c>
      <c r="G72" s="33"/>
      <c r="H72" s="14"/>
      <c r="I72" s="14" t="s">
        <v>49</v>
      </c>
      <c r="J72" s="14">
        <v>110000000</v>
      </c>
    </row>
    <row r="73" spans="1:15" x14ac:dyDescent="0.25">
      <c r="A73" s="182"/>
      <c r="B73" s="179"/>
      <c r="C73" s="7"/>
      <c r="E73" s="1"/>
      <c r="F73" s="189" t="s">
        <v>168</v>
      </c>
      <c r="G73" s="190"/>
      <c r="H73" s="87" t="s">
        <v>167</v>
      </c>
      <c r="I73" s="14"/>
      <c r="J73" s="14"/>
    </row>
    <row r="74" spans="1:15" x14ac:dyDescent="0.25">
      <c r="A74" s="182"/>
      <c r="B74" s="179"/>
      <c r="C74" s="7"/>
      <c r="D74" s="1" t="s">
        <v>164</v>
      </c>
      <c r="E74" s="1"/>
      <c r="F74" s="187">
        <f>3%*$J$72</f>
        <v>3300000</v>
      </c>
      <c r="G74" s="188"/>
      <c r="H74" s="90">
        <f>F74/$F$81</f>
        <v>2.9999866364231652E-2</v>
      </c>
      <c r="I74" s="14"/>
      <c r="J74" s="14"/>
    </row>
    <row r="75" spans="1:15" x14ac:dyDescent="0.25">
      <c r="A75" s="182"/>
      <c r="B75" s="179"/>
      <c r="C75" s="7"/>
      <c r="D75" s="1" t="s">
        <v>165</v>
      </c>
      <c r="E75" s="1"/>
      <c r="F75" s="187">
        <v>40000000</v>
      </c>
      <c r="G75" s="188"/>
      <c r="H75" s="90">
        <f t="shared" ref="H75:H80" si="0">F75/$F$81</f>
        <v>0.36363474380886851</v>
      </c>
      <c r="I75" s="14"/>
      <c r="J75" s="14"/>
      <c r="L75" s="94" t="s">
        <v>177</v>
      </c>
      <c r="M75" s="95">
        <v>5.4612444444444437</v>
      </c>
      <c r="N75" s="95"/>
      <c r="O75" s="95">
        <v>10.922488888888887</v>
      </c>
    </row>
    <row r="76" spans="1:15" x14ac:dyDescent="0.25">
      <c r="A76" s="182"/>
      <c r="B76" s="179"/>
      <c r="C76" s="7"/>
      <c r="D76" s="1" t="s">
        <v>175</v>
      </c>
      <c r="E76" s="93">
        <v>100000</v>
      </c>
      <c r="F76" s="88">
        <v>50</v>
      </c>
      <c r="G76" s="89" t="s">
        <v>176</v>
      </c>
      <c r="H76" s="200">
        <f>E76*F76</f>
        <v>5000000</v>
      </c>
      <c r="I76" s="201"/>
      <c r="J76" s="90">
        <f>H76/$F$75</f>
        <v>0.125</v>
      </c>
      <c r="L76" s="94" t="s">
        <v>178</v>
      </c>
      <c r="M76" s="95">
        <v>4.9349999999999996</v>
      </c>
      <c r="N76" s="95"/>
      <c r="O76" s="95">
        <v>9.8699999999999992</v>
      </c>
    </row>
    <row r="77" spans="1:15" x14ac:dyDescent="0.25">
      <c r="A77" s="182"/>
      <c r="B77" s="179"/>
      <c r="C77" s="7"/>
      <c r="D77" s="1" t="s">
        <v>173</v>
      </c>
      <c r="E77" s="93">
        <v>85000</v>
      </c>
      <c r="F77" s="88">
        <v>200</v>
      </c>
      <c r="G77" s="89" t="s">
        <v>176</v>
      </c>
      <c r="H77" s="200">
        <f t="shared" ref="H77:H78" si="1">E77*F77</f>
        <v>17000000</v>
      </c>
      <c r="I77" s="201"/>
      <c r="J77" s="90">
        <f t="shared" ref="J77:J78" si="2">H77/$F$75</f>
        <v>0.42499999999999999</v>
      </c>
      <c r="L77" s="94" t="s">
        <v>179</v>
      </c>
      <c r="M77" s="95">
        <v>49.349999999999994</v>
      </c>
      <c r="N77" s="95"/>
      <c r="O77" s="95">
        <v>98.699999999999989</v>
      </c>
    </row>
    <row r="78" spans="1:15" x14ac:dyDescent="0.25">
      <c r="A78" s="182"/>
      <c r="B78" s="179"/>
      <c r="C78" s="7"/>
      <c r="D78" s="1" t="s">
        <v>174</v>
      </c>
      <c r="E78" s="93">
        <v>75000</v>
      </c>
      <c r="F78" s="88">
        <v>240</v>
      </c>
      <c r="G78" s="89" t="s">
        <v>176</v>
      </c>
      <c r="H78" s="200">
        <f t="shared" si="1"/>
        <v>18000000</v>
      </c>
      <c r="I78" s="201"/>
      <c r="J78" s="90">
        <f t="shared" si="2"/>
        <v>0.45</v>
      </c>
      <c r="L78" s="94" t="s">
        <v>174</v>
      </c>
      <c r="M78" s="95">
        <v>114.48733333333331</v>
      </c>
      <c r="N78" s="95"/>
      <c r="O78" s="95">
        <v>228.97466666666662</v>
      </c>
    </row>
    <row r="79" spans="1:15" x14ac:dyDescent="0.25">
      <c r="A79" s="182"/>
      <c r="B79" s="179"/>
      <c r="C79" s="7"/>
      <c r="D79" s="1"/>
      <c r="E79" s="93"/>
      <c r="F79" s="88"/>
      <c r="G79" s="89"/>
      <c r="H79" s="96"/>
      <c r="I79" s="97">
        <f>SUM(H76:I78)</f>
        <v>40000000</v>
      </c>
      <c r="J79" s="14"/>
      <c r="L79" s="98"/>
      <c r="M79" s="95"/>
      <c r="N79" s="95"/>
      <c r="O79" s="95"/>
    </row>
    <row r="80" spans="1:15" x14ac:dyDescent="0.25">
      <c r="A80" s="182"/>
      <c r="B80" s="179"/>
      <c r="C80" s="7"/>
      <c r="D80" s="1" t="s">
        <v>166</v>
      </c>
      <c r="E80" s="1"/>
      <c r="F80" s="187">
        <f>J72-(F74+F75)</f>
        <v>66700000</v>
      </c>
      <c r="G80" s="188"/>
      <c r="H80" s="90">
        <f t="shared" si="0"/>
        <v>0.60636093530128821</v>
      </c>
      <c r="I80" s="14"/>
      <c r="J80" s="14"/>
    </row>
    <row r="81" spans="1:19" x14ac:dyDescent="0.25">
      <c r="A81" s="182"/>
      <c r="B81" s="179"/>
      <c r="C81" s="7"/>
      <c r="D81" s="1"/>
      <c r="E81" s="1" t="s">
        <v>169</v>
      </c>
      <c r="F81" s="187">
        <f>SUM(F74:G80)</f>
        <v>110000490</v>
      </c>
      <c r="G81" s="188"/>
      <c r="H81" s="14"/>
      <c r="I81" s="14"/>
      <c r="J81" s="14"/>
    </row>
    <row r="82" spans="1:19" ht="25.5" x14ac:dyDescent="0.25">
      <c r="A82" s="182"/>
      <c r="B82" s="179"/>
      <c r="C82" s="7">
        <v>2</v>
      </c>
      <c r="D82" s="1" t="s">
        <v>47</v>
      </c>
      <c r="E82" s="1" t="s">
        <v>48</v>
      </c>
      <c r="F82" s="31" t="s">
        <v>126</v>
      </c>
      <c r="G82" s="33"/>
      <c r="H82" s="12"/>
      <c r="I82" s="14" t="s">
        <v>49</v>
      </c>
      <c r="J82" s="14">
        <v>100000000</v>
      </c>
    </row>
    <row r="83" spans="1:19" x14ac:dyDescent="0.25">
      <c r="A83" s="84"/>
      <c r="B83" s="82"/>
      <c r="C83" s="7"/>
      <c r="E83" s="1"/>
      <c r="F83" s="189" t="s">
        <v>168</v>
      </c>
      <c r="G83" s="190"/>
      <c r="H83" s="87" t="s">
        <v>167</v>
      </c>
      <c r="I83" s="14"/>
      <c r="J83" s="14"/>
    </row>
    <row r="84" spans="1:19" x14ac:dyDescent="0.25">
      <c r="A84" s="84"/>
      <c r="B84" s="82"/>
      <c r="C84" s="7"/>
      <c r="D84" s="1" t="s">
        <v>164</v>
      </c>
      <c r="E84" s="1"/>
      <c r="F84" s="187">
        <v>3000000</v>
      </c>
      <c r="G84" s="188"/>
      <c r="H84" s="90">
        <f t="shared" ref="H84:H85" si="3">F84/$F$91</f>
        <v>2.9999860350650068E-2</v>
      </c>
      <c r="I84" s="14"/>
      <c r="J84" s="14"/>
    </row>
    <row r="85" spans="1:19" x14ac:dyDescent="0.25">
      <c r="A85" s="84"/>
      <c r="B85" s="82"/>
      <c r="C85" s="7"/>
      <c r="D85" s="1" t="s">
        <v>165</v>
      </c>
      <c r="E85" s="1"/>
      <c r="F85" s="187">
        <v>38000000</v>
      </c>
      <c r="G85" s="188"/>
      <c r="H85" s="90">
        <f t="shared" si="3"/>
        <v>0.37999823110823416</v>
      </c>
      <c r="I85" s="14"/>
      <c r="J85" s="14"/>
    </row>
    <row r="86" spans="1:19" x14ac:dyDescent="0.25">
      <c r="A86" s="86"/>
      <c r="B86" s="85"/>
      <c r="C86" s="7"/>
      <c r="D86" s="1" t="s">
        <v>175</v>
      </c>
      <c r="E86" s="93">
        <v>100000</v>
      </c>
      <c r="F86" s="88">
        <f>H86/E86</f>
        <v>47.5</v>
      </c>
      <c r="G86" s="89" t="s">
        <v>176</v>
      </c>
      <c r="H86" s="200">
        <f>J76*$F$85</f>
        <v>4750000</v>
      </c>
      <c r="I86" s="201"/>
      <c r="J86" s="90">
        <f>H86/$F$75</f>
        <v>0.11874999999999999</v>
      </c>
      <c r="L86" s="94" t="s">
        <v>178</v>
      </c>
      <c r="M86" s="95">
        <v>4.9349999999999996</v>
      </c>
      <c r="N86" s="95"/>
      <c r="O86" s="95">
        <v>9.8699999999999992</v>
      </c>
    </row>
    <row r="87" spans="1:19" x14ac:dyDescent="0.25">
      <c r="A87" s="86"/>
      <c r="B87" s="85"/>
      <c r="C87" s="7"/>
      <c r="D87" s="1" t="s">
        <v>173</v>
      </c>
      <c r="E87" s="93">
        <v>85000</v>
      </c>
      <c r="F87" s="88">
        <f t="shared" ref="F87:F88" si="4">H87/E87</f>
        <v>190</v>
      </c>
      <c r="G87" s="89" t="s">
        <v>176</v>
      </c>
      <c r="H87" s="200">
        <f t="shared" ref="H87:H88" si="5">J77*$F$85</f>
        <v>16150000</v>
      </c>
      <c r="I87" s="201"/>
      <c r="J87" s="90">
        <f t="shared" ref="J87:J88" si="6">H87/$F$75</f>
        <v>0.40375</v>
      </c>
      <c r="L87" s="94" t="s">
        <v>179</v>
      </c>
      <c r="M87" s="95">
        <v>49.349999999999994</v>
      </c>
      <c r="N87" s="95"/>
      <c r="O87" s="95">
        <v>98.699999999999989</v>
      </c>
    </row>
    <row r="88" spans="1:19" x14ac:dyDescent="0.25">
      <c r="A88" s="86"/>
      <c r="B88" s="85"/>
      <c r="C88" s="7"/>
      <c r="D88" s="1" t="s">
        <v>174</v>
      </c>
      <c r="E88" s="93">
        <v>75000</v>
      </c>
      <c r="F88" s="88">
        <f t="shared" si="4"/>
        <v>228</v>
      </c>
      <c r="G88" s="89" t="s">
        <v>176</v>
      </c>
      <c r="H88" s="200">
        <f t="shared" si="5"/>
        <v>17100000</v>
      </c>
      <c r="I88" s="201"/>
      <c r="J88" s="90">
        <f t="shared" si="6"/>
        <v>0.42749999999999999</v>
      </c>
      <c r="L88" s="94" t="s">
        <v>174</v>
      </c>
      <c r="M88" s="95">
        <v>114.48733333333331</v>
      </c>
      <c r="N88" s="95"/>
      <c r="O88" s="95">
        <v>228.97466666666662</v>
      </c>
    </row>
    <row r="89" spans="1:19" x14ac:dyDescent="0.25">
      <c r="A89" s="86"/>
      <c r="B89" s="85"/>
      <c r="C89" s="7"/>
      <c r="D89" s="1"/>
      <c r="E89" s="93"/>
      <c r="F89" s="88"/>
      <c r="G89" s="89"/>
      <c r="H89" s="96"/>
      <c r="I89" s="97">
        <f>SUM(H86:I88)</f>
        <v>38000000</v>
      </c>
      <c r="J89" s="14"/>
      <c r="L89" s="98"/>
      <c r="M89" s="95"/>
      <c r="N89" s="95"/>
      <c r="O89" s="95"/>
    </row>
    <row r="90" spans="1:19" x14ac:dyDescent="0.25">
      <c r="A90" s="84"/>
      <c r="B90" s="82"/>
      <c r="C90" s="7"/>
      <c r="D90" s="1" t="s">
        <v>166</v>
      </c>
      <c r="E90" s="1"/>
      <c r="F90" s="187">
        <f>J82-(F84+F85)</f>
        <v>59000000</v>
      </c>
      <c r="G90" s="188"/>
      <c r="H90" s="90">
        <f>F90/$F$91</f>
        <v>0.58999725356278465</v>
      </c>
      <c r="I90" s="14"/>
      <c r="J90" s="14"/>
    </row>
    <row r="91" spans="1:19" x14ac:dyDescent="0.25">
      <c r="A91" s="84"/>
      <c r="B91" s="82"/>
      <c r="C91" s="7"/>
      <c r="D91" s="1"/>
      <c r="E91" s="1" t="s">
        <v>169</v>
      </c>
      <c r="F91" s="187">
        <f>SUM(F84:G90)</f>
        <v>100000465.5</v>
      </c>
      <c r="G91" s="188"/>
      <c r="H91" s="14"/>
      <c r="I91" s="14"/>
      <c r="J91" s="14"/>
    </row>
    <row r="92" spans="1:19" x14ac:dyDescent="0.25">
      <c r="A92" s="84"/>
      <c r="B92" s="82"/>
      <c r="C92" s="7">
        <v>3</v>
      </c>
      <c r="D92" s="1" t="s">
        <v>112</v>
      </c>
      <c r="E92" s="1"/>
      <c r="F92" s="31">
        <v>1</v>
      </c>
      <c r="G92" s="33" t="s">
        <v>42</v>
      </c>
      <c r="H92" s="12"/>
      <c r="I92" s="14" t="s">
        <v>137</v>
      </c>
      <c r="J92" s="14">
        <v>250974000</v>
      </c>
    </row>
    <row r="93" spans="1:19" ht="15.75" x14ac:dyDescent="0.25">
      <c r="A93" s="84"/>
      <c r="B93" s="82"/>
      <c r="C93" s="7"/>
      <c r="D93" s="1" t="s">
        <v>164</v>
      </c>
      <c r="E93" s="1"/>
      <c r="F93" s="187">
        <v>5000000</v>
      </c>
      <c r="G93" s="188"/>
      <c r="H93" s="92">
        <f>F93/$F$96</f>
        <v>1.9922382398176702E-2</v>
      </c>
      <c r="I93" s="14"/>
      <c r="J93" s="14"/>
      <c r="L93" s="102">
        <v>1</v>
      </c>
      <c r="M93" s="103" t="s">
        <v>219</v>
      </c>
      <c r="N93" s="104"/>
      <c r="O93" s="105"/>
      <c r="P93" s="106">
        <v>3</v>
      </c>
      <c r="Q93" s="107" t="s">
        <v>176</v>
      </c>
      <c r="R93" s="108">
        <v>100000</v>
      </c>
      <c r="S93" s="109">
        <f>P93*R93</f>
        <v>300000</v>
      </c>
    </row>
    <row r="94" spans="1:19" ht="15.75" x14ac:dyDescent="0.25">
      <c r="A94" s="84"/>
      <c r="B94" s="82"/>
      <c r="C94" s="7"/>
      <c r="D94" s="1" t="s">
        <v>165</v>
      </c>
      <c r="E94" s="1"/>
      <c r="F94" s="187">
        <v>65000000</v>
      </c>
      <c r="G94" s="188"/>
      <c r="H94" s="90">
        <f t="shared" ref="H94:H95" si="7">F94/$F$96</f>
        <v>0.25899097117629716</v>
      </c>
      <c r="I94" s="14"/>
      <c r="J94" s="14"/>
      <c r="L94" s="110">
        <v>2</v>
      </c>
      <c r="M94" s="103" t="s">
        <v>220</v>
      </c>
      <c r="N94" s="104"/>
      <c r="O94" s="105"/>
      <c r="P94" s="106">
        <v>30</v>
      </c>
      <c r="Q94" s="107" t="s">
        <v>176</v>
      </c>
      <c r="R94" s="108">
        <v>150000</v>
      </c>
      <c r="S94" s="109">
        <f t="shared" ref="S94:S99" si="8">P94*R94</f>
        <v>4500000</v>
      </c>
    </row>
    <row r="95" spans="1:19" ht="15.75" x14ac:dyDescent="0.25">
      <c r="A95" s="84"/>
      <c r="B95" s="82"/>
      <c r="C95" s="7"/>
      <c r="D95" s="1" t="s">
        <v>166</v>
      </c>
      <c r="E95" s="1"/>
      <c r="F95" s="187">
        <f>J92-(F93+F94)</f>
        <v>180974000</v>
      </c>
      <c r="G95" s="188"/>
      <c r="H95" s="90">
        <f t="shared" si="7"/>
        <v>0.72108664642552611</v>
      </c>
      <c r="I95" s="14"/>
      <c r="J95" s="14"/>
      <c r="L95" s="102">
        <v>3</v>
      </c>
      <c r="M95" s="103" t="s">
        <v>221</v>
      </c>
      <c r="N95" s="104"/>
      <c r="O95" s="105"/>
      <c r="P95" s="106">
        <v>60</v>
      </c>
      <c r="Q95" s="107" t="s">
        <v>176</v>
      </c>
      <c r="R95" s="108">
        <v>100000</v>
      </c>
      <c r="S95" s="109">
        <f t="shared" si="8"/>
        <v>6000000</v>
      </c>
    </row>
    <row r="96" spans="1:19" ht="15.75" x14ac:dyDescent="0.25">
      <c r="A96" s="84"/>
      <c r="B96" s="82"/>
      <c r="C96" s="7"/>
      <c r="D96" s="1"/>
      <c r="E96" s="1" t="s">
        <v>169</v>
      </c>
      <c r="F96" s="187">
        <f>SUM(F93:G95)</f>
        <v>250974000</v>
      </c>
      <c r="G96" s="188"/>
      <c r="H96" s="14"/>
      <c r="I96" s="14"/>
      <c r="J96" s="14"/>
      <c r="L96" s="110">
        <v>4</v>
      </c>
      <c r="M96" s="103" t="s">
        <v>222</v>
      </c>
      <c r="N96" s="104"/>
      <c r="O96" s="105"/>
      <c r="P96" s="106">
        <v>3</v>
      </c>
      <c r="Q96" s="107" t="s">
        <v>176</v>
      </c>
      <c r="R96" s="108">
        <v>150000</v>
      </c>
      <c r="S96" s="109">
        <f t="shared" si="8"/>
        <v>450000</v>
      </c>
    </row>
    <row r="97" spans="1:19" ht="25.5" x14ac:dyDescent="0.25">
      <c r="A97" s="84"/>
      <c r="B97" s="82"/>
      <c r="C97" s="7">
        <v>4</v>
      </c>
      <c r="D97" s="1" t="s">
        <v>113</v>
      </c>
      <c r="E97" s="1" t="s">
        <v>127</v>
      </c>
      <c r="F97" s="31">
        <v>510</v>
      </c>
      <c r="G97" s="33" t="s">
        <v>75</v>
      </c>
      <c r="H97" s="12"/>
      <c r="I97" s="14" t="s">
        <v>91</v>
      </c>
      <c r="J97" s="14">
        <v>50000000</v>
      </c>
      <c r="L97" s="102">
        <v>5</v>
      </c>
      <c r="M97" s="103" t="s">
        <v>223</v>
      </c>
      <c r="N97" s="104"/>
      <c r="O97" s="105"/>
      <c r="P97" s="106">
        <v>3</v>
      </c>
      <c r="Q97" s="107" t="s">
        <v>176</v>
      </c>
      <c r="R97" s="108">
        <v>75000</v>
      </c>
      <c r="S97" s="109">
        <f t="shared" si="8"/>
        <v>225000</v>
      </c>
    </row>
    <row r="98" spans="1:19" ht="15.75" x14ac:dyDescent="0.25">
      <c r="A98" s="84"/>
      <c r="B98" s="82"/>
      <c r="C98" s="7"/>
      <c r="E98" s="1"/>
      <c r="F98" s="189" t="s">
        <v>168</v>
      </c>
      <c r="G98" s="190"/>
      <c r="H98" s="87" t="s">
        <v>167</v>
      </c>
      <c r="I98" s="14"/>
      <c r="J98" s="14"/>
      <c r="L98" s="110">
        <v>4</v>
      </c>
      <c r="M98" s="103" t="s">
        <v>224</v>
      </c>
      <c r="N98" s="104"/>
      <c r="O98" s="105"/>
      <c r="P98" s="106">
        <v>3</v>
      </c>
      <c r="Q98" s="107" t="s">
        <v>176</v>
      </c>
      <c r="R98" s="108">
        <v>100000</v>
      </c>
      <c r="S98" s="109">
        <f t="shared" si="8"/>
        <v>300000</v>
      </c>
    </row>
    <row r="99" spans="1:19" ht="15.75" x14ac:dyDescent="0.25">
      <c r="A99" s="84"/>
      <c r="B99" s="82"/>
      <c r="C99" s="7"/>
      <c r="D99" s="1" t="s">
        <v>164</v>
      </c>
      <c r="E99" s="1"/>
      <c r="F99" s="187">
        <v>2000000</v>
      </c>
      <c r="G99" s="188"/>
      <c r="H99" s="90">
        <f>F99/$F$110</f>
        <v>0.04</v>
      </c>
      <c r="I99" s="14"/>
      <c r="J99" s="14"/>
      <c r="L99" s="102">
        <v>5</v>
      </c>
      <c r="M99" s="103" t="s">
        <v>225</v>
      </c>
      <c r="N99" s="104"/>
      <c r="O99" s="105"/>
      <c r="P99" s="106">
        <v>3</v>
      </c>
      <c r="Q99" s="107" t="s">
        <v>176</v>
      </c>
      <c r="R99" s="108">
        <v>75000</v>
      </c>
      <c r="S99" s="109">
        <f t="shared" si="8"/>
        <v>225000</v>
      </c>
    </row>
    <row r="100" spans="1:19" x14ac:dyDescent="0.25">
      <c r="A100" s="84"/>
      <c r="B100" s="82"/>
      <c r="C100" s="7"/>
      <c r="D100" s="1" t="s">
        <v>165</v>
      </c>
      <c r="E100" s="1"/>
      <c r="F100" s="187">
        <v>12000000</v>
      </c>
      <c r="G100" s="188"/>
      <c r="H100" s="90">
        <f t="shared" ref="H100:H109" si="9">F100/$F$110</f>
        <v>0.24</v>
      </c>
      <c r="I100" s="14"/>
      <c r="J100" s="14"/>
      <c r="S100" s="162">
        <f>SUM(S93:S99)</f>
        <v>12000000</v>
      </c>
    </row>
    <row r="101" spans="1:19" x14ac:dyDescent="0.25">
      <c r="A101" s="86"/>
      <c r="B101" s="85"/>
      <c r="C101" s="7"/>
      <c r="D101" s="1" t="s">
        <v>219</v>
      </c>
      <c r="E101" s="93">
        <v>100000</v>
      </c>
      <c r="F101" s="88">
        <v>3</v>
      </c>
      <c r="G101" s="89" t="s">
        <v>176</v>
      </c>
      <c r="H101" s="200">
        <f>F101*E101</f>
        <v>300000</v>
      </c>
      <c r="I101" s="201"/>
      <c r="J101" s="14"/>
      <c r="S101" s="162"/>
    </row>
    <row r="102" spans="1:19" x14ac:dyDescent="0.25">
      <c r="A102" s="86"/>
      <c r="B102" s="85"/>
      <c r="C102" s="7"/>
      <c r="D102" s="1" t="s">
        <v>220</v>
      </c>
      <c r="E102" s="93">
        <v>150000</v>
      </c>
      <c r="F102" s="88">
        <v>30</v>
      </c>
      <c r="G102" s="89" t="s">
        <v>176</v>
      </c>
      <c r="H102" s="200">
        <f t="shared" ref="H102:H107" si="10">F102*E102</f>
        <v>4500000</v>
      </c>
      <c r="I102" s="201"/>
      <c r="J102" s="14"/>
      <c r="S102" s="162"/>
    </row>
    <row r="103" spans="1:19" x14ac:dyDescent="0.25">
      <c r="A103" s="86"/>
      <c r="B103" s="85"/>
      <c r="C103" s="7"/>
      <c r="D103" s="1" t="s">
        <v>221</v>
      </c>
      <c r="E103" s="93">
        <v>100000</v>
      </c>
      <c r="F103" s="88">
        <v>60</v>
      </c>
      <c r="G103" s="89" t="s">
        <v>176</v>
      </c>
      <c r="H103" s="200">
        <f t="shared" si="10"/>
        <v>6000000</v>
      </c>
      <c r="I103" s="201"/>
      <c r="J103" s="14"/>
      <c r="S103" s="162"/>
    </row>
    <row r="104" spans="1:19" x14ac:dyDescent="0.25">
      <c r="A104" s="86"/>
      <c r="B104" s="85"/>
      <c r="C104" s="7"/>
      <c r="D104" s="1" t="s">
        <v>222</v>
      </c>
      <c r="E104" s="93">
        <v>150000</v>
      </c>
      <c r="F104" s="88">
        <v>3</v>
      </c>
      <c r="G104" s="89" t="s">
        <v>176</v>
      </c>
      <c r="H104" s="200">
        <f t="shared" si="10"/>
        <v>450000</v>
      </c>
      <c r="I104" s="201"/>
      <c r="J104" s="14"/>
    </row>
    <row r="105" spans="1:19" x14ac:dyDescent="0.25">
      <c r="A105" s="86"/>
      <c r="B105" s="85"/>
      <c r="C105" s="7"/>
      <c r="D105" s="1" t="s">
        <v>223</v>
      </c>
      <c r="E105" s="93">
        <v>75000</v>
      </c>
      <c r="F105" s="88">
        <v>3</v>
      </c>
      <c r="G105" s="89" t="s">
        <v>176</v>
      </c>
      <c r="H105" s="200">
        <f t="shared" si="10"/>
        <v>225000</v>
      </c>
      <c r="I105" s="201"/>
      <c r="J105" s="14"/>
    </row>
    <row r="106" spans="1:19" x14ac:dyDescent="0.25">
      <c r="A106" s="86"/>
      <c r="B106" s="85"/>
      <c r="C106" s="7"/>
      <c r="D106" s="1" t="s">
        <v>224</v>
      </c>
      <c r="E106" s="93">
        <v>100000</v>
      </c>
      <c r="F106" s="88">
        <v>3</v>
      </c>
      <c r="G106" s="89" t="s">
        <v>176</v>
      </c>
      <c r="H106" s="200">
        <f t="shared" si="10"/>
        <v>300000</v>
      </c>
      <c r="I106" s="201"/>
      <c r="J106" s="14"/>
    </row>
    <row r="107" spans="1:19" x14ac:dyDescent="0.25">
      <c r="A107" s="86"/>
      <c r="B107" s="85"/>
      <c r="C107" s="7"/>
      <c r="D107" s="1" t="s">
        <v>225</v>
      </c>
      <c r="E107" s="93">
        <v>75000</v>
      </c>
      <c r="F107" s="88">
        <v>3</v>
      </c>
      <c r="G107" s="89" t="s">
        <v>176</v>
      </c>
      <c r="H107" s="200">
        <f t="shared" si="10"/>
        <v>225000</v>
      </c>
      <c r="I107" s="201"/>
      <c r="J107" s="14"/>
    </row>
    <row r="108" spans="1:19" x14ac:dyDescent="0.25">
      <c r="A108" s="86"/>
      <c r="B108" s="85"/>
      <c r="C108" s="7"/>
      <c r="D108" s="1"/>
      <c r="E108" s="1"/>
      <c r="F108" s="88"/>
      <c r="G108" s="89"/>
      <c r="H108" s="90"/>
      <c r="I108" s="14">
        <f>SUM(H101:I107)</f>
        <v>12000000</v>
      </c>
      <c r="J108" s="14"/>
    </row>
    <row r="109" spans="1:19" x14ac:dyDescent="0.25">
      <c r="A109" s="84"/>
      <c r="B109" s="82"/>
      <c r="C109" s="7"/>
      <c r="D109" s="1" t="s">
        <v>166</v>
      </c>
      <c r="E109" s="1"/>
      <c r="F109" s="187">
        <f>72%*J97</f>
        <v>36000000</v>
      </c>
      <c r="G109" s="188"/>
      <c r="H109" s="90">
        <f t="shared" si="9"/>
        <v>0.72</v>
      </c>
      <c r="I109" s="14"/>
      <c r="J109" s="14"/>
    </row>
    <row r="110" spans="1:19" x14ac:dyDescent="0.25">
      <c r="A110" s="84"/>
      <c r="B110" s="82"/>
      <c r="C110" s="7"/>
      <c r="D110" s="1"/>
      <c r="E110" s="1" t="s">
        <v>169</v>
      </c>
      <c r="F110" s="187">
        <f>F99+F100+F109</f>
        <v>50000000</v>
      </c>
      <c r="G110" s="188"/>
      <c r="H110" s="14"/>
      <c r="I110" s="14"/>
      <c r="J110" s="14"/>
    </row>
    <row r="111" spans="1:19" ht="25.5" x14ac:dyDescent="0.25">
      <c r="A111" s="84"/>
      <c r="B111" s="82"/>
      <c r="C111" s="7">
        <v>5</v>
      </c>
      <c r="D111" s="1" t="s">
        <v>114</v>
      </c>
      <c r="E111" s="1" t="s">
        <v>128</v>
      </c>
      <c r="F111" s="31">
        <f>60*1.5</f>
        <v>90</v>
      </c>
      <c r="G111" s="33" t="s">
        <v>75</v>
      </c>
      <c r="H111" s="12"/>
      <c r="I111" s="14" t="s">
        <v>91</v>
      </c>
      <c r="J111" s="14">
        <v>29190000</v>
      </c>
      <c r="L111" s="99" t="s">
        <v>181</v>
      </c>
      <c r="M111" s="100">
        <v>5</v>
      </c>
    </row>
    <row r="112" spans="1:19" x14ac:dyDescent="0.25">
      <c r="A112" s="84"/>
      <c r="B112" s="82"/>
      <c r="C112" s="7"/>
      <c r="E112" s="1"/>
      <c r="F112" s="189" t="s">
        <v>168</v>
      </c>
      <c r="G112" s="190"/>
      <c r="H112" s="87" t="s">
        <v>167</v>
      </c>
      <c r="I112" s="14"/>
      <c r="J112" s="14"/>
      <c r="L112" s="99" t="s">
        <v>173</v>
      </c>
      <c r="M112" s="100">
        <v>50</v>
      </c>
    </row>
    <row r="113" spans="1:15" x14ac:dyDescent="0.25">
      <c r="A113" s="84"/>
      <c r="B113" s="82"/>
      <c r="C113" s="7"/>
      <c r="D113" s="1" t="s">
        <v>164</v>
      </c>
      <c r="E113" s="1"/>
      <c r="F113" s="187">
        <v>1200000</v>
      </c>
      <c r="G113" s="188"/>
      <c r="H113" s="90">
        <f>F113/$F$120</f>
        <v>4.1109807206994559E-2</v>
      </c>
      <c r="I113" s="14"/>
      <c r="J113" s="14"/>
      <c r="L113" s="99" t="s">
        <v>182</v>
      </c>
      <c r="M113" s="100">
        <v>115</v>
      </c>
    </row>
    <row r="114" spans="1:15" x14ac:dyDescent="0.25">
      <c r="A114" s="84"/>
      <c r="B114" s="82"/>
      <c r="C114" s="7"/>
      <c r="D114" s="1" t="s">
        <v>165</v>
      </c>
      <c r="E114" s="1"/>
      <c r="F114" s="187">
        <v>9000000</v>
      </c>
      <c r="G114" s="188"/>
      <c r="H114" s="90">
        <f>F114/$F$120</f>
        <v>0.3083235540524592</v>
      </c>
      <c r="I114" s="14"/>
      <c r="J114" s="14"/>
      <c r="L114" s="101" t="s">
        <v>183</v>
      </c>
      <c r="M114" s="100" t="e">
        <f>M99+M94+M85+M79+M70</f>
        <v>#VALUE!</v>
      </c>
    </row>
    <row r="115" spans="1:15" x14ac:dyDescent="0.25">
      <c r="A115" s="86"/>
      <c r="B115" s="85"/>
      <c r="C115" s="7"/>
      <c r="D115" s="1" t="s">
        <v>175</v>
      </c>
      <c r="E115" s="93">
        <v>100000</v>
      </c>
      <c r="F115" s="88">
        <v>3</v>
      </c>
      <c r="G115" s="89" t="s">
        <v>176</v>
      </c>
      <c r="H115" s="200">
        <f>F115*E115</f>
        <v>300000</v>
      </c>
      <c r="I115" s="201"/>
      <c r="J115" s="90">
        <f>H115/$F$114</f>
        <v>3.3333333333333333E-2</v>
      </c>
    </row>
    <row r="116" spans="1:15" x14ac:dyDescent="0.25">
      <c r="A116" s="86"/>
      <c r="B116" s="85"/>
      <c r="C116" s="7"/>
      <c r="D116" s="1" t="s">
        <v>173</v>
      </c>
      <c r="E116" s="93">
        <v>85000</v>
      </c>
      <c r="F116" s="88">
        <v>30</v>
      </c>
      <c r="G116" s="89" t="s">
        <v>176</v>
      </c>
      <c r="H116" s="200">
        <f t="shared" ref="H116:H117" si="11">F116*E116</f>
        <v>2550000</v>
      </c>
      <c r="I116" s="201"/>
      <c r="J116" s="90">
        <f t="shared" ref="J116:J117" si="12">H116/$F$114</f>
        <v>0.28333333333333333</v>
      </c>
    </row>
    <row r="117" spans="1:15" x14ac:dyDescent="0.25">
      <c r="A117" s="86"/>
      <c r="B117" s="85"/>
      <c r="C117" s="7"/>
      <c r="D117" s="1" t="s">
        <v>174</v>
      </c>
      <c r="E117" s="93">
        <v>75000</v>
      </c>
      <c r="F117" s="88">
        <v>82</v>
      </c>
      <c r="G117" s="89" t="s">
        <v>176</v>
      </c>
      <c r="H117" s="200">
        <f t="shared" si="11"/>
        <v>6150000</v>
      </c>
      <c r="I117" s="201"/>
      <c r="J117" s="90">
        <f t="shared" si="12"/>
        <v>0.68333333333333335</v>
      </c>
    </row>
    <row r="118" spans="1:15" x14ac:dyDescent="0.25">
      <c r="A118" s="86"/>
      <c r="B118" s="85"/>
      <c r="C118" s="7"/>
      <c r="D118" s="1"/>
      <c r="E118" s="93"/>
      <c r="F118" s="88"/>
      <c r="G118" s="89"/>
      <c r="H118" s="96"/>
      <c r="I118" s="97">
        <f>SUM(H115:I117)</f>
        <v>9000000</v>
      </c>
      <c r="J118" s="14"/>
      <c r="L118" s="98"/>
      <c r="M118" s="95"/>
      <c r="N118" s="95"/>
      <c r="O118" s="95"/>
    </row>
    <row r="119" spans="1:15" x14ac:dyDescent="0.25">
      <c r="A119" s="84"/>
      <c r="B119" s="82"/>
      <c r="C119" s="7"/>
      <c r="D119" s="1" t="s">
        <v>166</v>
      </c>
      <c r="E119" s="1"/>
      <c r="F119" s="187">
        <f>J111-(F113+F114)</f>
        <v>18990000</v>
      </c>
      <c r="G119" s="188"/>
      <c r="H119" s="90">
        <f>F119/$F$120</f>
        <v>0.65056269905068886</v>
      </c>
      <c r="I119" s="14"/>
      <c r="J119" s="14"/>
    </row>
    <row r="120" spans="1:15" x14ac:dyDescent="0.25">
      <c r="A120" s="84"/>
      <c r="B120" s="82"/>
      <c r="C120" s="7"/>
      <c r="D120" s="1"/>
      <c r="E120" s="1" t="s">
        <v>169</v>
      </c>
      <c r="F120" s="187">
        <f>SUM(F113:G119)</f>
        <v>29190115</v>
      </c>
      <c r="G120" s="188"/>
      <c r="H120" s="14"/>
      <c r="I120" s="14"/>
      <c r="J120" s="14"/>
    </row>
    <row r="121" spans="1:15" ht="25.5" x14ac:dyDescent="0.25">
      <c r="A121" s="84"/>
      <c r="B121" s="82"/>
      <c r="C121" s="7">
        <v>6</v>
      </c>
      <c r="D121" s="1" t="s">
        <v>115</v>
      </c>
      <c r="E121" s="1" t="s">
        <v>129</v>
      </c>
      <c r="F121" s="31">
        <f>77.5*1.5</f>
        <v>116.25</v>
      </c>
      <c r="G121" s="33" t="s">
        <v>75</v>
      </c>
      <c r="H121" s="12"/>
      <c r="I121" s="14" t="s">
        <v>91</v>
      </c>
      <c r="J121" s="14">
        <v>32000000</v>
      </c>
    </row>
    <row r="122" spans="1:15" x14ac:dyDescent="0.25">
      <c r="A122" s="84"/>
      <c r="B122" s="82"/>
      <c r="C122" s="7"/>
      <c r="E122" s="1"/>
      <c r="F122" s="189" t="s">
        <v>168</v>
      </c>
      <c r="G122" s="190"/>
      <c r="H122" s="87" t="s">
        <v>167</v>
      </c>
      <c r="I122" s="14"/>
      <c r="J122" s="14"/>
    </row>
    <row r="123" spans="1:15" x14ac:dyDescent="0.25">
      <c r="A123" s="84"/>
      <c r="B123" s="82"/>
      <c r="C123" s="7"/>
      <c r="D123" s="1" t="s">
        <v>164</v>
      </c>
      <c r="E123" s="1"/>
      <c r="F123" s="187">
        <v>1600000</v>
      </c>
      <c r="G123" s="188"/>
      <c r="H123" s="90">
        <f>F123/$F$130</f>
        <v>4.9968577572297272E-2</v>
      </c>
      <c r="I123" s="14"/>
      <c r="J123" s="14"/>
    </row>
    <row r="124" spans="1:15" x14ac:dyDescent="0.25">
      <c r="A124" s="84"/>
      <c r="B124" s="82"/>
      <c r="C124" s="7"/>
      <c r="D124" s="1" t="s">
        <v>165</v>
      </c>
      <c r="E124" s="1"/>
      <c r="F124" s="187">
        <v>9620000</v>
      </c>
      <c r="G124" s="188"/>
      <c r="H124" s="90">
        <f t="shared" ref="H124:H129" si="13">F124/$F$130</f>
        <v>0.30043607265343736</v>
      </c>
      <c r="I124" s="14"/>
      <c r="J124" s="14"/>
    </row>
    <row r="125" spans="1:15" x14ac:dyDescent="0.25">
      <c r="A125" s="86"/>
      <c r="B125" s="85"/>
      <c r="C125" s="7"/>
      <c r="D125" s="1" t="s">
        <v>175</v>
      </c>
      <c r="E125" s="93">
        <v>100000</v>
      </c>
      <c r="F125" s="88">
        <v>3</v>
      </c>
      <c r="G125" s="89" t="s">
        <v>176</v>
      </c>
      <c r="H125" s="200">
        <f>F125*E125</f>
        <v>300000</v>
      </c>
      <c r="I125" s="201"/>
      <c r="J125" s="90">
        <f>H125/$F$75</f>
        <v>7.4999999999999997E-3</v>
      </c>
    </row>
    <row r="126" spans="1:15" x14ac:dyDescent="0.25">
      <c r="A126" s="86"/>
      <c r="B126" s="85"/>
      <c r="C126" s="7"/>
      <c r="D126" s="1" t="s">
        <v>173</v>
      </c>
      <c r="E126" s="93">
        <v>85000</v>
      </c>
      <c r="F126" s="88">
        <v>32</v>
      </c>
      <c r="G126" s="89" t="s">
        <v>176</v>
      </c>
      <c r="H126" s="200">
        <f t="shared" ref="H126:H127" si="14">F126*E126</f>
        <v>2720000</v>
      </c>
      <c r="I126" s="201"/>
      <c r="J126" s="90">
        <f t="shared" ref="J126:J127" si="15">H126/$F$75</f>
        <v>6.8000000000000005E-2</v>
      </c>
    </row>
    <row r="127" spans="1:15" x14ac:dyDescent="0.25">
      <c r="A127" s="86"/>
      <c r="B127" s="85"/>
      <c r="C127" s="7"/>
      <c r="D127" s="1" t="s">
        <v>174</v>
      </c>
      <c r="E127" s="93">
        <v>75000</v>
      </c>
      <c r="F127" s="88">
        <v>88</v>
      </c>
      <c r="G127" s="89" t="s">
        <v>176</v>
      </c>
      <c r="H127" s="200">
        <f t="shared" si="14"/>
        <v>6600000</v>
      </c>
      <c r="I127" s="201"/>
      <c r="J127" s="90">
        <f t="shared" si="15"/>
        <v>0.16500000000000001</v>
      </c>
    </row>
    <row r="128" spans="1:15" x14ac:dyDescent="0.25">
      <c r="A128" s="86"/>
      <c r="B128" s="85"/>
      <c r="C128" s="7"/>
      <c r="D128" s="1"/>
      <c r="E128" s="93"/>
      <c r="F128" s="88"/>
      <c r="G128" s="89"/>
      <c r="H128" s="96"/>
      <c r="I128" s="97">
        <f>SUM(H125:I127)</f>
        <v>9620000</v>
      </c>
      <c r="J128" s="14"/>
      <c r="L128" s="98"/>
      <c r="M128" s="95"/>
      <c r="N128" s="95"/>
      <c r="O128" s="95"/>
    </row>
    <row r="129" spans="1:15" x14ac:dyDescent="0.25">
      <c r="A129" s="84"/>
      <c r="B129" s="82"/>
      <c r="C129" s="7"/>
      <c r="D129" s="1" t="s">
        <v>166</v>
      </c>
      <c r="E129" s="1"/>
      <c r="F129" s="187">
        <v>20800000</v>
      </c>
      <c r="G129" s="188"/>
      <c r="H129" s="90">
        <f t="shared" si="13"/>
        <v>0.64959150843986457</v>
      </c>
      <c r="I129" s="14"/>
      <c r="J129" s="14"/>
    </row>
    <row r="130" spans="1:15" x14ac:dyDescent="0.25">
      <c r="A130" s="84"/>
      <c r="B130" s="82"/>
      <c r="C130" s="7"/>
      <c r="D130" s="1"/>
      <c r="E130" s="1" t="s">
        <v>169</v>
      </c>
      <c r="F130" s="187">
        <f>SUM(F123:G129)</f>
        <v>32020123</v>
      </c>
      <c r="G130" s="188"/>
      <c r="H130" s="14"/>
      <c r="I130" s="14"/>
      <c r="J130" s="14"/>
    </row>
    <row r="131" spans="1:15" ht="25.5" x14ac:dyDescent="0.25">
      <c r="A131" s="84"/>
      <c r="B131" s="82"/>
      <c r="C131" s="7">
        <v>7</v>
      </c>
      <c r="D131" s="1" t="s">
        <v>133</v>
      </c>
      <c r="E131" s="1" t="s">
        <v>130</v>
      </c>
      <c r="F131" s="31">
        <f>67*2</f>
        <v>134</v>
      </c>
      <c r="G131" s="33" t="s">
        <v>75</v>
      </c>
      <c r="H131" s="12"/>
      <c r="I131" s="14" t="s">
        <v>137</v>
      </c>
      <c r="J131" s="14">
        <v>35584000</v>
      </c>
    </row>
    <row r="132" spans="1:15" x14ac:dyDescent="0.25">
      <c r="A132" s="84"/>
      <c r="B132" s="82"/>
      <c r="C132" s="7"/>
      <c r="E132" s="1"/>
      <c r="F132" s="189" t="s">
        <v>168</v>
      </c>
      <c r="G132" s="190"/>
      <c r="H132" s="87" t="s">
        <v>167</v>
      </c>
      <c r="I132" s="14"/>
      <c r="J132" s="14"/>
    </row>
    <row r="133" spans="1:15" x14ac:dyDescent="0.25">
      <c r="A133" s="84"/>
      <c r="B133" s="82"/>
      <c r="C133" s="7"/>
      <c r="D133" s="1" t="s">
        <v>164</v>
      </c>
      <c r="E133" s="1"/>
      <c r="F133" s="187">
        <v>1500000</v>
      </c>
      <c r="G133" s="188"/>
      <c r="H133" s="90">
        <f>F133/$F$140</f>
        <v>4.2153609946633246E-2</v>
      </c>
      <c r="I133" s="14"/>
      <c r="J133" s="14"/>
    </row>
    <row r="134" spans="1:15" x14ac:dyDescent="0.25">
      <c r="A134" s="84"/>
      <c r="B134" s="82"/>
      <c r="C134" s="7"/>
      <c r="D134" s="1" t="s">
        <v>165</v>
      </c>
      <c r="E134" s="1"/>
      <c r="F134" s="187">
        <v>11045000</v>
      </c>
      <c r="G134" s="188"/>
      <c r="H134" s="90">
        <f t="shared" ref="H134:H139" si="16">F134/$F$140</f>
        <v>0.31039108124037618</v>
      </c>
      <c r="I134" s="14"/>
      <c r="J134" s="14"/>
    </row>
    <row r="135" spans="1:15" x14ac:dyDescent="0.25">
      <c r="A135" s="86"/>
      <c r="B135" s="85"/>
      <c r="C135" s="7"/>
      <c r="D135" s="1" t="s">
        <v>175</v>
      </c>
      <c r="E135" s="93">
        <v>100000</v>
      </c>
      <c r="F135" s="88">
        <v>4</v>
      </c>
      <c r="G135" s="89" t="s">
        <v>176</v>
      </c>
      <c r="H135" s="200">
        <f>F135*E135</f>
        <v>400000</v>
      </c>
      <c r="I135" s="201"/>
      <c r="J135" s="90">
        <f>H135/$F$75</f>
        <v>0.01</v>
      </c>
    </row>
    <row r="136" spans="1:15" x14ac:dyDescent="0.25">
      <c r="A136" s="86"/>
      <c r="B136" s="85"/>
      <c r="C136" s="7"/>
      <c r="D136" s="1" t="s">
        <v>173</v>
      </c>
      <c r="E136" s="93">
        <v>85000</v>
      </c>
      <c r="F136" s="88">
        <v>37</v>
      </c>
      <c r="G136" s="89" t="s">
        <v>176</v>
      </c>
      <c r="H136" s="200">
        <f t="shared" ref="H136:H137" si="17">F136*E136</f>
        <v>3145000</v>
      </c>
      <c r="I136" s="201"/>
      <c r="J136" s="90">
        <f t="shared" ref="J136:J137" si="18">H136/$F$75</f>
        <v>7.8625E-2</v>
      </c>
    </row>
    <row r="137" spans="1:15" x14ac:dyDescent="0.25">
      <c r="A137" s="86"/>
      <c r="B137" s="85"/>
      <c r="C137" s="7"/>
      <c r="D137" s="1" t="s">
        <v>174</v>
      </c>
      <c r="E137" s="93">
        <v>75000</v>
      </c>
      <c r="F137" s="88">
        <v>100</v>
      </c>
      <c r="G137" s="89" t="s">
        <v>176</v>
      </c>
      <c r="H137" s="200">
        <f t="shared" si="17"/>
        <v>7500000</v>
      </c>
      <c r="I137" s="201"/>
      <c r="J137" s="90">
        <f t="shared" si="18"/>
        <v>0.1875</v>
      </c>
    </row>
    <row r="138" spans="1:15" x14ac:dyDescent="0.25">
      <c r="A138" s="86"/>
      <c r="B138" s="85"/>
      <c r="C138" s="7"/>
      <c r="D138" s="1"/>
      <c r="E138" s="93"/>
      <c r="F138" s="88"/>
      <c r="G138" s="89"/>
      <c r="H138" s="96"/>
      <c r="I138" s="97">
        <f>SUM(H135:I137)</f>
        <v>11045000</v>
      </c>
      <c r="J138" s="14"/>
      <c r="L138" s="98"/>
      <c r="M138" s="95"/>
      <c r="N138" s="95"/>
      <c r="O138" s="95"/>
    </row>
    <row r="139" spans="1:15" x14ac:dyDescent="0.25">
      <c r="A139" s="84"/>
      <c r="B139" s="82"/>
      <c r="C139" s="7"/>
      <c r="D139" s="1" t="s">
        <v>166</v>
      </c>
      <c r="E139" s="1"/>
      <c r="F139" s="187">
        <f>J131-(F133+F134)</f>
        <v>23039000</v>
      </c>
      <c r="G139" s="188"/>
      <c r="H139" s="90">
        <f t="shared" si="16"/>
        <v>0.64745134637365565</v>
      </c>
      <c r="I139" s="14"/>
      <c r="J139" s="14"/>
    </row>
    <row r="140" spans="1:15" x14ac:dyDescent="0.25">
      <c r="A140" s="84"/>
      <c r="B140" s="82"/>
      <c r="C140" s="7"/>
      <c r="D140" s="1"/>
      <c r="E140" s="1" t="s">
        <v>169</v>
      </c>
      <c r="F140" s="187">
        <f>SUM(F133:G139)</f>
        <v>35584141</v>
      </c>
      <c r="G140" s="188"/>
      <c r="H140" s="14"/>
      <c r="I140" s="14"/>
      <c r="J140" s="14"/>
    </row>
    <row r="141" spans="1:15" ht="25.5" x14ac:dyDescent="0.25">
      <c r="A141" s="84"/>
      <c r="B141" s="82"/>
      <c r="C141" s="7">
        <v>8</v>
      </c>
      <c r="D141" s="1" t="s">
        <v>132</v>
      </c>
      <c r="E141" s="1" t="s">
        <v>134</v>
      </c>
      <c r="F141" s="31">
        <f>94*1.5</f>
        <v>141</v>
      </c>
      <c r="G141" s="33" t="s">
        <v>75</v>
      </c>
      <c r="H141" s="12"/>
      <c r="I141" s="14" t="s">
        <v>91</v>
      </c>
      <c r="J141" s="91">
        <v>38200000</v>
      </c>
    </row>
    <row r="142" spans="1:15" x14ac:dyDescent="0.25">
      <c r="A142" s="84"/>
      <c r="B142" s="82"/>
      <c r="C142" s="7"/>
      <c r="E142" s="1"/>
      <c r="F142" s="189" t="s">
        <v>168</v>
      </c>
      <c r="G142" s="190"/>
      <c r="H142" s="87" t="s">
        <v>167</v>
      </c>
      <c r="I142" s="14"/>
      <c r="J142" s="14"/>
    </row>
    <row r="143" spans="1:15" x14ac:dyDescent="0.25">
      <c r="A143" s="84"/>
      <c r="B143" s="82"/>
      <c r="C143" s="7"/>
      <c r="D143" s="1" t="s">
        <v>164</v>
      </c>
      <c r="E143" s="1"/>
      <c r="F143" s="187">
        <v>1500000</v>
      </c>
      <c r="G143" s="188"/>
      <c r="H143" s="90">
        <f>F143/$F$150</f>
        <v>3.9266857405862811E-2</v>
      </c>
      <c r="I143" s="14"/>
      <c r="J143" s="14"/>
    </row>
    <row r="144" spans="1:15" x14ac:dyDescent="0.25">
      <c r="A144" s="84"/>
      <c r="B144" s="82"/>
      <c r="C144" s="7"/>
      <c r="D144" s="1" t="s">
        <v>165</v>
      </c>
      <c r="E144" s="1"/>
      <c r="F144" s="187">
        <v>12050000</v>
      </c>
      <c r="G144" s="188"/>
      <c r="H144" s="90">
        <f t="shared" ref="H144:H149" si="19">F144/$F$150</f>
        <v>0.31544375449376461</v>
      </c>
      <c r="I144" s="14"/>
      <c r="J144" s="14"/>
    </row>
    <row r="145" spans="1:15" x14ac:dyDescent="0.25">
      <c r="A145" s="86"/>
      <c r="B145" s="85"/>
      <c r="C145" s="7"/>
      <c r="D145" s="1" t="s">
        <v>175</v>
      </c>
      <c r="E145" s="93">
        <v>100000</v>
      </c>
      <c r="F145" s="88">
        <v>4</v>
      </c>
      <c r="G145" s="89" t="s">
        <v>176</v>
      </c>
      <c r="H145" s="200">
        <f>F145*E145</f>
        <v>400000</v>
      </c>
      <c r="I145" s="201"/>
      <c r="J145" s="90">
        <f>H145/$F$75</f>
        <v>0.01</v>
      </c>
    </row>
    <row r="146" spans="1:15" x14ac:dyDescent="0.25">
      <c r="A146" s="86"/>
      <c r="B146" s="85"/>
      <c r="C146" s="7"/>
      <c r="D146" s="1" t="s">
        <v>173</v>
      </c>
      <c r="E146" s="93">
        <v>85000</v>
      </c>
      <c r="F146" s="88">
        <v>40</v>
      </c>
      <c r="G146" s="89" t="s">
        <v>176</v>
      </c>
      <c r="H146" s="200">
        <f t="shared" ref="H146:H147" si="20">F146*E146</f>
        <v>3400000</v>
      </c>
      <c r="I146" s="201"/>
      <c r="J146" s="90">
        <f t="shared" ref="J146:J147" si="21">H146/$F$75</f>
        <v>8.5000000000000006E-2</v>
      </c>
    </row>
    <row r="147" spans="1:15" x14ac:dyDescent="0.25">
      <c r="A147" s="86"/>
      <c r="B147" s="85"/>
      <c r="C147" s="7"/>
      <c r="D147" s="1" t="s">
        <v>174</v>
      </c>
      <c r="E147" s="93">
        <v>75000</v>
      </c>
      <c r="F147" s="88">
        <v>110</v>
      </c>
      <c r="G147" s="89" t="s">
        <v>176</v>
      </c>
      <c r="H147" s="200">
        <f t="shared" si="20"/>
        <v>8250000</v>
      </c>
      <c r="I147" s="201"/>
      <c r="J147" s="90">
        <f t="shared" si="21"/>
        <v>0.20624999999999999</v>
      </c>
    </row>
    <row r="148" spans="1:15" x14ac:dyDescent="0.25">
      <c r="A148" s="86"/>
      <c r="B148" s="85"/>
      <c r="C148" s="7"/>
      <c r="D148" s="1"/>
      <c r="E148" s="93"/>
      <c r="F148" s="88"/>
      <c r="G148" s="89"/>
      <c r="H148" s="96"/>
      <c r="I148" s="97">
        <f>SUM(H145:I147)</f>
        <v>12050000</v>
      </c>
      <c r="J148" s="14"/>
      <c r="L148" s="98"/>
      <c r="M148" s="95"/>
      <c r="N148" s="95"/>
      <c r="O148" s="95"/>
    </row>
    <row r="149" spans="1:15" x14ac:dyDescent="0.25">
      <c r="A149" s="84"/>
      <c r="B149" s="82"/>
      <c r="C149" s="7"/>
      <c r="D149" s="1" t="s">
        <v>166</v>
      </c>
      <c r="E149" s="1"/>
      <c r="F149" s="187">
        <f>J141-(F143+F144)</f>
        <v>24650000</v>
      </c>
      <c r="G149" s="188"/>
      <c r="H149" s="90">
        <f t="shared" si="19"/>
        <v>0.64528535670301224</v>
      </c>
      <c r="I149" s="14"/>
      <c r="J149" s="14"/>
    </row>
    <row r="150" spans="1:15" x14ac:dyDescent="0.25">
      <c r="A150" s="84"/>
      <c r="B150" s="82"/>
      <c r="C150" s="7"/>
      <c r="D150" s="1"/>
      <c r="E150" s="1" t="s">
        <v>169</v>
      </c>
      <c r="F150" s="187">
        <f>SUM(F143:G149)</f>
        <v>38200154</v>
      </c>
      <c r="G150" s="188"/>
      <c r="H150" s="14"/>
      <c r="I150" s="14"/>
      <c r="J150" s="14"/>
    </row>
    <row r="151" spans="1:15" ht="25.5" x14ac:dyDescent="0.25">
      <c r="A151" s="84"/>
      <c r="B151" s="82"/>
      <c r="C151" s="7">
        <v>9</v>
      </c>
      <c r="D151" s="1" t="s">
        <v>131</v>
      </c>
      <c r="E151" s="1" t="s">
        <v>135</v>
      </c>
      <c r="F151" s="31">
        <f>140*1.5</f>
        <v>210</v>
      </c>
      <c r="G151" s="33" t="s">
        <v>75</v>
      </c>
      <c r="H151" s="12"/>
      <c r="I151" s="14" t="s">
        <v>137</v>
      </c>
      <c r="J151" s="14">
        <v>58000000</v>
      </c>
    </row>
    <row r="152" spans="1:15" x14ac:dyDescent="0.25">
      <c r="A152" s="84"/>
      <c r="B152" s="82"/>
      <c r="C152" s="7"/>
      <c r="E152" s="1"/>
      <c r="F152" s="189" t="s">
        <v>168</v>
      </c>
      <c r="G152" s="190"/>
      <c r="H152" s="87" t="s">
        <v>167</v>
      </c>
      <c r="I152" s="14"/>
      <c r="J152" s="14"/>
    </row>
    <row r="153" spans="1:15" x14ac:dyDescent="0.25">
      <c r="A153" s="84"/>
      <c r="B153" s="82"/>
      <c r="C153" s="7"/>
      <c r="D153" s="1" t="s">
        <v>164</v>
      </c>
      <c r="E153" s="1"/>
      <c r="F153" s="187">
        <v>2000000</v>
      </c>
      <c r="G153" s="188"/>
      <c r="H153" s="90">
        <f>F153/$F$160</f>
        <v>3.4482614150426923E-2</v>
      </c>
      <c r="I153" s="14"/>
      <c r="J153" s="14"/>
    </row>
    <row r="154" spans="1:15" x14ac:dyDescent="0.25">
      <c r="A154" s="84"/>
      <c r="B154" s="82"/>
      <c r="C154" s="7"/>
      <c r="D154" s="1" t="s">
        <v>165</v>
      </c>
      <c r="E154" s="1"/>
      <c r="F154" s="187">
        <v>19000000</v>
      </c>
      <c r="G154" s="188"/>
      <c r="H154" s="90">
        <f t="shared" ref="H154:H159" si="22">F154/$F$160</f>
        <v>0.32758483442905573</v>
      </c>
      <c r="I154" s="14"/>
      <c r="J154" s="14"/>
    </row>
    <row r="155" spans="1:15" x14ac:dyDescent="0.25">
      <c r="A155" s="86"/>
      <c r="B155" s="85"/>
      <c r="C155" s="7"/>
      <c r="D155" s="1" t="s">
        <v>175</v>
      </c>
      <c r="E155" s="93">
        <v>100000</v>
      </c>
      <c r="F155" s="88">
        <v>6</v>
      </c>
      <c r="G155" s="89" t="s">
        <v>176</v>
      </c>
      <c r="H155" s="200">
        <f>F155*E155</f>
        <v>600000</v>
      </c>
      <c r="I155" s="201"/>
      <c r="J155" s="90">
        <f>H155/$F$75</f>
        <v>1.4999999999999999E-2</v>
      </c>
    </row>
    <row r="156" spans="1:15" x14ac:dyDescent="0.25">
      <c r="A156" s="86"/>
      <c r="B156" s="85"/>
      <c r="C156" s="7"/>
      <c r="D156" s="1" t="s">
        <v>173</v>
      </c>
      <c r="E156" s="93">
        <v>85000</v>
      </c>
      <c r="F156" s="88">
        <v>63</v>
      </c>
      <c r="G156" s="89" t="s">
        <v>176</v>
      </c>
      <c r="H156" s="200">
        <f t="shared" ref="H156:H157" si="23">F156*E156</f>
        <v>5355000</v>
      </c>
      <c r="I156" s="201"/>
      <c r="J156" s="90">
        <f t="shared" ref="J156:J157" si="24">H156/$F$75</f>
        <v>0.13387499999999999</v>
      </c>
    </row>
    <row r="157" spans="1:15" x14ac:dyDescent="0.25">
      <c r="A157" s="86"/>
      <c r="B157" s="85"/>
      <c r="C157" s="7"/>
      <c r="D157" s="1" t="s">
        <v>174</v>
      </c>
      <c r="E157" s="93">
        <v>75000</v>
      </c>
      <c r="F157" s="88">
        <v>174</v>
      </c>
      <c r="G157" s="89" t="s">
        <v>176</v>
      </c>
      <c r="H157" s="200">
        <f t="shared" si="23"/>
        <v>13050000</v>
      </c>
      <c r="I157" s="201"/>
      <c r="J157" s="90">
        <f t="shared" si="24"/>
        <v>0.32624999999999998</v>
      </c>
    </row>
    <row r="158" spans="1:15" x14ac:dyDescent="0.25">
      <c r="A158" s="86"/>
      <c r="B158" s="85"/>
      <c r="C158" s="7"/>
      <c r="D158" s="1"/>
      <c r="E158" s="93"/>
      <c r="F158" s="88"/>
      <c r="G158" s="89"/>
      <c r="H158" s="96"/>
      <c r="I158" s="97">
        <f>SUM(H155:I157)</f>
        <v>19005000</v>
      </c>
      <c r="J158" s="14"/>
      <c r="L158" s="98"/>
      <c r="M158" s="95"/>
      <c r="N158" s="95"/>
      <c r="O158" s="95"/>
    </row>
    <row r="159" spans="1:15" x14ac:dyDescent="0.25">
      <c r="A159" s="84"/>
      <c r="B159" s="82"/>
      <c r="C159" s="7"/>
      <c r="D159" s="1" t="s">
        <v>166</v>
      </c>
      <c r="E159" s="1"/>
      <c r="F159" s="187">
        <f>J151-(F153+F154)</f>
        <v>37000000</v>
      </c>
      <c r="G159" s="188"/>
      <c r="H159" s="90">
        <f t="shared" si="22"/>
        <v>0.63792836178289802</v>
      </c>
      <c r="I159" s="14"/>
      <c r="J159" s="14"/>
    </row>
    <row r="160" spans="1:15" x14ac:dyDescent="0.25">
      <c r="A160" s="84"/>
      <c r="B160" s="82"/>
      <c r="C160" s="7"/>
      <c r="D160" s="1"/>
      <c r="E160" s="1" t="s">
        <v>169</v>
      </c>
      <c r="F160" s="187">
        <f>SUM(F153:G159)</f>
        <v>58000243</v>
      </c>
      <c r="G160" s="188"/>
      <c r="H160" s="14"/>
      <c r="I160" s="14"/>
      <c r="J160" s="14"/>
    </row>
    <row r="161" spans="1:19" ht="25.5" x14ac:dyDescent="0.25">
      <c r="A161" s="84"/>
      <c r="B161" s="82"/>
      <c r="C161" s="7">
        <v>10</v>
      </c>
      <c r="D161" s="1" t="s">
        <v>170</v>
      </c>
      <c r="E161" s="1" t="s">
        <v>171</v>
      </c>
      <c r="F161" s="31">
        <v>1531</v>
      </c>
      <c r="G161" s="33" t="s">
        <v>75</v>
      </c>
      <c r="H161" s="12"/>
      <c r="I161" s="14" t="s">
        <v>91</v>
      </c>
      <c r="J161" s="14">
        <v>150000000</v>
      </c>
      <c r="L161" s="35">
        <f>J161/98000</f>
        <v>1530.6122448979593</v>
      </c>
    </row>
    <row r="162" spans="1:19" x14ac:dyDescent="0.25">
      <c r="A162" s="84"/>
      <c r="B162" s="82"/>
      <c r="C162" s="7"/>
      <c r="E162" s="1"/>
      <c r="F162" s="189" t="s">
        <v>168</v>
      </c>
      <c r="G162" s="190"/>
      <c r="H162" s="87" t="s">
        <v>167</v>
      </c>
      <c r="I162" s="14"/>
      <c r="J162" s="14"/>
    </row>
    <row r="163" spans="1:19" x14ac:dyDescent="0.25">
      <c r="A163" s="84"/>
      <c r="B163" s="82"/>
      <c r="C163" s="7"/>
      <c r="D163" s="1" t="s">
        <v>164</v>
      </c>
      <c r="E163" s="1"/>
      <c r="F163" s="187">
        <v>5000000</v>
      </c>
      <c r="G163" s="188"/>
      <c r="H163" s="90">
        <f>F163/$F$174</f>
        <v>3.3333333333333333E-2</v>
      </c>
      <c r="I163" s="14"/>
      <c r="J163" s="14"/>
    </row>
    <row r="164" spans="1:19" x14ac:dyDescent="0.25">
      <c r="A164" s="84"/>
      <c r="B164" s="82"/>
      <c r="C164" s="7"/>
      <c r="D164" s="1" t="s">
        <v>165</v>
      </c>
      <c r="E164" s="1"/>
      <c r="F164" s="187">
        <v>38000000</v>
      </c>
      <c r="G164" s="188"/>
      <c r="H164" s="90">
        <f t="shared" ref="H164:H173" si="25">F164/$F$174</f>
        <v>0.25333333333333335</v>
      </c>
      <c r="I164" s="14"/>
      <c r="J164" s="14"/>
    </row>
    <row r="165" spans="1:19" x14ac:dyDescent="0.25">
      <c r="A165" s="86"/>
      <c r="B165" s="85"/>
      <c r="C165" s="7"/>
      <c r="D165" s="1" t="s">
        <v>219</v>
      </c>
      <c r="E165" s="93">
        <v>100000</v>
      </c>
      <c r="F165" s="88">
        <v>10</v>
      </c>
      <c r="G165" s="89" t="s">
        <v>176</v>
      </c>
      <c r="H165" s="200">
        <f>F165*E165</f>
        <v>1000000</v>
      </c>
      <c r="I165" s="201"/>
      <c r="J165" s="14"/>
      <c r="S165" s="162"/>
    </row>
    <row r="166" spans="1:19" x14ac:dyDescent="0.25">
      <c r="A166" s="86"/>
      <c r="B166" s="85"/>
      <c r="C166" s="7"/>
      <c r="D166" s="1" t="s">
        <v>220</v>
      </c>
      <c r="E166" s="93">
        <v>150000</v>
      </c>
      <c r="F166" s="88">
        <v>100</v>
      </c>
      <c r="G166" s="89" t="s">
        <v>176</v>
      </c>
      <c r="H166" s="200">
        <f t="shared" ref="H166:H171" si="26">F166*E166</f>
        <v>15000000</v>
      </c>
      <c r="I166" s="201"/>
      <c r="J166" s="14"/>
      <c r="S166" s="162"/>
    </row>
    <row r="167" spans="1:19" x14ac:dyDescent="0.25">
      <c r="A167" s="86"/>
      <c r="B167" s="85"/>
      <c r="C167" s="7"/>
      <c r="D167" s="1" t="s">
        <v>221</v>
      </c>
      <c r="E167" s="93">
        <v>100000</v>
      </c>
      <c r="F167" s="88">
        <f>60*3</f>
        <v>180</v>
      </c>
      <c r="G167" s="89" t="s">
        <v>176</v>
      </c>
      <c r="H167" s="200">
        <f t="shared" si="26"/>
        <v>18000000</v>
      </c>
      <c r="I167" s="201"/>
      <c r="J167" s="14"/>
      <c r="S167" s="162"/>
    </row>
    <row r="168" spans="1:19" x14ac:dyDescent="0.25">
      <c r="A168" s="86"/>
      <c r="B168" s="85"/>
      <c r="C168" s="7"/>
      <c r="D168" s="1" t="s">
        <v>222</v>
      </c>
      <c r="E168" s="93">
        <v>150000</v>
      </c>
      <c r="F168" s="88">
        <v>10</v>
      </c>
      <c r="G168" s="89" t="s">
        <v>176</v>
      </c>
      <c r="H168" s="200">
        <f t="shared" si="26"/>
        <v>1500000</v>
      </c>
      <c r="I168" s="201"/>
      <c r="J168" s="14"/>
    </row>
    <row r="169" spans="1:19" x14ac:dyDescent="0.25">
      <c r="A169" s="86"/>
      <c r="B169" s="85"/>
      <c r="C169" s="7"/>
      <c r="D169" s="1" t="s">
        <v>223</v>
      </c>
      <c r="E169" s="93">
        <v>75000</v>
      </c>
      <c r="F169" s="88">
        <v>10</v>
      </c>
      <c r="G169" s="89" t="s">
        <v>176</v>
      </c>
      <c r="H169" s="200">
        <f t="shared" si="26"/>
        <v>750000</v>
      </c>
      <c r="I169" s="201"/>
      <c r="J169" s="14"/>
    </row>
    <row r="170" spans="1:19" x14ac:dyDescent="0.25">
      <c r="A170" s="86"/>
      <c r="B170" s="85"/>
      <c r="C170" s="7"/>
      <c r="D170" s="1" t="s">
        <v>224</v>
      </c>
      <c r="E170" s="93">
        <v>100000</v>
      </c>
      <c r="F170" s="88">
        <v>10</v>
      </c>
      <c r="G170" s="89" t="s">
        <v>176</v>
      </c>
      <c r="H170" s="200">
        <f t="shared" si="26"/>
        <v>1000000</v>
      </c>
      <c r="I170" s="201"/>
      <c r="J170" s="14"/>
    </row>
    <row r="171" spans="1:19" x14ac:dyDescent="0.25">
      <c r="A171" s="86"/>
      <c r="B171" s="85"/>
      <c r="C171" s="7"/>
      <c r="D171" s="1" t="s">
        <v>225</v>
      </c>
      <c r="E171" s="93">
        <v>75000</v>
      </c>
      <c r="F171" s="88">
        <v>10</v>
      </c>
      <c r="G171" s="89" t="s">
        <v>176</v>
      </c>
      <c r="H171" s="200">
        <f t="shared" si="26"/>
        <v>750000</v>
      </c>
      <c r="I171" s="201"/>
      <c r="J171" s="14"/>
    </row>
    <row r="172" spans="1:19" x14ac:dyDescent="0.25">
      <c r="A172" s="86"/>
      <c r="B172" s="85"/>
      <c r="C172" s="7"/>
      <c r="D172" s="1"/>
      <c r="E172" s="1"/>
      <c r="F172" s="88"/>
      <c r="G172" s="89"/>
      <c r="H172" s="90"/>
      <c r="I172" s="14">
        <f>SUM(H165:I171)</f>
        <v>38000000</v>
      </c>
      <c r="J172" s="14"/>
    </row>
    <row r="173" spans="1:19" x14ac:dyDescent="0.25">
      <c r="A173" s="84"/>
      <c r="B173" s="82"/>
      <c r="C173" s="7"/>
      <c r="D173" s="1" t="s">
        <v>166</v>
      </c>
      <c r="E173" s="1"/>
      <c r="F173" s="187">
        <f>J161-(F163+F164)</f>
        <v>107000000</v>
      </c>
      <c r="G173" s="188"/>
      <c r="H173" s="90">
        <f t="shared" si="25"/>
        <v>0.71333333333333337</v>
      </c>
      <c r="I173" s="14"/>
      <c r="J173" s="14"/>
    </row>
    <row r="174" spans="1:19" x14ac:dyDescent="0.25">
      <c r="A174" s="84"/>
      <c r="B174" s="82"/>
      <c r="C174" s="7"/>
      <c r="D174" s="1"/>
      <c r="E174" s="1" t="s">
        <v>169</v>
      </c>
      <c r="F174" s="187">
        <f>F163+F164+F173</f>
        <v>150000000</v>
      </c>
      <c r="G174" s="188"/>
      <c r="H174" s="14"/>
      <c r="I174" s="14"/>
      <c r="J174" s="14"/>
    </row>
    <row r="175" spans="1:19" x14ac:dyDescent="0.25">
      <c r="A175" s="84"/>
      <c r="B175" s="82"/>
      <c r="C175" s="7"/>
      <c r="D175" s="207" t="s">
        <v>172</v>
      </c>
      <c r="E175" s="208"/>
      <c r="F175" s="208"/>
      <c r="G175" s="208"/>
      <c r="H175" s="208"/>
      <c r="I175" s="208"/>
      <c r="J175" s="209"/>
    </row>
    <row r="176" spans="1:19" x14ac:dyDescent="0.25">
      <c r="A176" s="84"/>
      <c r="B176" s="82"/>
      <c r="C176" s="7"/>
      <c r="E176" s="1"/>
      <c r="F176" s="189" t="s">
        <v>168</v>
      </c>
      <c r="G176" s="190"/>
      <c r="H176" s="87" t="s">
        <v>167</v>
      </c>
      <c r="I176" s="14"/>
      <c r="J176" s="14"/>
    </row>
    <row r="177" spans="1:10" x14ac:dyDescent="0.25">
      <c r="A177" s="84"/>
      <c r="B177" s="82"/>
      <c r="C177" s="7"/>
      <c r="D177" s="1" t="s">
        <v>164</v>
      </c>
      <c r="E177" s="1"/>
      <c r="F177" s="187">
        <f>F74+F84+F93+F99+F113+F123+F133+F143+F153+F163</f>
        <v>26100000</v>
      </c>
      <c r="G177" s="188"/>
      <c r="H177" s="90">
        <f>F177/$F$180</f>
        <v>3.0563206115451633E-2</v>
      </c>
      <c r="I177" s="14"/>
      <c r="J177" s="14"/>
    </row>
    <row r="178" spans="1:10" x14ac:dyDescent="0.25">
      <c r="A178" s="84"/>
      <c r="B178" s="82"/>
      <c r="C178" s="7"/>
      <c r="D178" s="1" t="s">
        <v>165</v>
      </c>
      <c r="E178" s="1"/>
      <c r="F178" s="187">
        <f>F75+F85+F94+F100+F114+F124+F134+F144+F154+F164</f>
        <v>253715000</v>
      </c>
      <c r="G178" s="188"/>
      <c r="H178" s="90">
        <f t="shared" ref="H178:H179" si="27">F178/$F$180</f>
        <v>0.29710129653570155</v>
      </c>
      <c r="I178" s="14"/>
      <c r="J178" s="14"/>
    </row>
    <row r="179" spans="1:10" x14ac:dyDescent="0.25">
      <c r="A179" s="84"/>
      <c r="B179" s="82"/>
      <c r="C179" s="7"/>
      <c r="D179" s="1" t="s">
        <v>166</v>
      </c>
      <c r="E179" s="1"/>
      <c r="F179" s="187">
        <f>F80+F90+F95+F109+F119+F129+F139+F149+F159+F173</f>
        <v>574153000</v>
      </c>
      <c r="G179" s="188"/>
      <c r="H179" s="90">
        <f t="shared" si="27"/>
        <v>0.67233549734884679</v>
      </c>
      <c r="I179" s="14"/>
      <c r="J179" s="14"/>
    </row>
    <row r="180" spans="1:10" x14ac:dyDescent="0.25">
      <c r="A180" s="84"/>
      <c r="B180" s="82"/>
      <c r="C180" s="7"/>
      <c r="D180" s="1"/>
      <c r="E180" s="1" t="s">
        <v>169</v>
      </c>
      <c r="F180" s="187">
        <f>SUM(F177:G179)</f>
        <v>853968000</v>
      </c>
      <c r="G180" s="188"/>
      <c r="H180" s="14"/>
      <c r="I180" s="14"/>
      <c r="J180" s="14"/>
    </row>
    <row r="181" spans="1:10" x14ac:dyDescent="0.25">
      <c r="A181" s="204" t="s">
        <v>18</v>
      </c>
      <c r="B181" s="205"/>
      <c r="C181" s="205"/>
      <c r="D181" s="205"/>
      <c r="E181" s="205"/>
      <c r="F181" s="205"/>
      <c r="G181" s="205"/>
      <c r="H181" s="205"/>
      <c r="I181" s="206"/>
      <c r="J181" s="9">
        <f>SUM(J72:J161)</f>
        <v>853948004.24299979</v>
      </c>
    </row>
    <row r="182" spans="1:10" ht="30" x14ac:dyDescent="0.25">
      <c r="A182" s="13">
        <v>3</v>
      </c>
      <c r="B182" s="80" t="s">
        <v>22</v>
      </c>
      <c r="C182" s="7"/>
      <c r="D182" s="1"/>
      <c r="E182" s="6"/>
      <c r="F182" s="31"/>
      <c r="G182" s="33"/>
      <c r="H182" s="6"/>
      <c r="I182" s="1"/>
      <c r="J182" s="9"/>
    </row>
    <row r="183" spans="1:10" x14ac:dyDescent="0.25">
      <c r="A183" s="176" t="s">
        <v>19</v>
      </c>
      <c r="B183" s="176"/>
      <c r="C183" s="176"/>
      <c r="D183" s="176"/>
      <c r="E183" s="176"/>
      <c r="F183" s="176"/>
      <c r="G183" s="176"/>
      <c r="H183" s="176"/>
      <c r="I183" s="176"/>
      <c r="J183" s="12">
        <f>SUM(J182:J182)</f>
        <v>0</v>
      </c>
    </row>
    <row r="184" spans="1:10" x14ac:dyDescent="0.25">
      <c r="A184" s="181">
        <v>4</v>
      </c>
      <c r="B184" s="184" t="s">
        <v>120</v>
      </c>
      <c r="C184" s="6">
        <v>1</v>
      </c>
      <c r="D184" s="1" t="s">
        <v>121</v>
      </c>
      <c r="E184" s="6"/>
      <c r="F184" s="31"/>
      <c r="G184" s="33"/>
      <c r="H184" s="6"/>
      <c r="I184" s="6" t="s">
        <v>138</v>
      </c>
      <c r="J184" s="60">
        <v>20980000</v>
      </c>
    </row>
    <row r="185" spans="1:10" x14ac:dyDescent="0.25">
      <c r="A185" s="182"/>
      <c r="B185" s="184"/>
      <c r="C185" s="6">
        <v>2</v>
      </c>
      <c r="D185" s="1" t="s">
        <v>122</v>
      </c>
      <c r="E185" s="6"/>
      <c r="F185" s="31"/>
      <c r="G185" s="33"/>
      <c r="H185" s="6"/>
      <c r="I185" s="6" t="s">
        <v>138</v>
      </c>
      <c r="J185" s="60">
        <v>12000000</v>
      </c>
    </row>
    <row r="186" spans="1:10" x14ac:dyDescent="0.25">
      <c r="A186" s="182"/>
      <c r="B186" s="184"/>
      <c r="C186" s="6">
        <v>3</v>
      </c>
      <c r="D186" s="1" t="s">
        <v>124</v>
      </c>
      <c r="E186" s="6"/>
      <c r="F186" s="31"/>
      <c r="G186" s="33"/>
      <c r="H186" s="6"/>
      <c r="I186" s="6" t="s">
        <v>138</v>
      </c>
      <c r="J186" s="60">
        <v>11122000</v>
      </c>
    </row>
    <row r="187" spans="1:10" x14ac:dyDescent="0.25">
      <c r="A187" s="182"/>
      <c r="B187" s="184"/>
      <c r="C187" s="6">
        <v>4</v>
      </c>
      <c r="D187" s="1" t="s">
        <v>125</v>
      </c>
      <c r="E187" s="6"/>
      <c r="F187" s="31"/>
      <c r="G187" s="33"/>
      <c r="H187" s="6"/>
      <c r="I187" s="6" t="s">
        <v>138</v>
      </c>
      <c r="J187" s="60">
        <v>3690000</v>
      </c>
    </row>
    <row r="188" spans="1:10" x14ac:dyDescent="0.25">
      <c r="A188" s="183"/>
      <c r="B188" s="184"/>
      <c r="C188" s="6">
        <v>5</v>
      </c>
      <c r="D188" s="1" t="s">
        <v>123</v>
      </c>
      <c r="E188" s="6"/>
      <c r="F188" s="31"/>
      <c r="G188" s="33"/>
      <c r="H188" s="6"/>
      <c r="I188" s="6" t="s">
        <v>138</v>
      </c>
      <c r="J188" s="60">
        <v>30000000</v>
      </c>
    </row>
    <row r="189" spans="1:10" x14ac:dyDescent="0.25">
      <c r="A189" s="176" t="s">
        <v>23</v>
      </c>
      <c r="B189" s="176"/>
      <c r="C189" s="176"/>
      <c r="D189" s="176"/>
      <c r="E189" s="176"/>
      <c r="F189" s="176"/>
      <c r="G189" s="176"/>
      <c r="H189" s="176"/>
      <c r="I189" s="176"/>
      <c r="J189" s="12">
        <f>SUM(J184:J188)</f>
        <v>77792000</v>
      </c>
    </row>
    <row r="190" spans="1:10" x14ac:dyDescent="0.25">
      <c r="A190" s="186" t="s">
        <v>65</v>
      </c>
      <c r="B190" s="186"/>
      <c r="C190" s="186"/>
      <c r="D190" s="186"/>
      <c r="E190" s="186"/>
      <c r="F190" s="186"/>
      <c r="G190" s="186"/>
      <c r="H190" s="186"/>
      <c r="I190" s="186"/>
      <c r="J190" s="12">
        <f>J189+J181</f>
        <v>931740004.24299979</v>
      </c>
    </row>
    <row r="191" spans="1:10" x14ac:dyDescent="0.25">
      <c r="J191" s="61"/>
    </row>
    <row r="192" spans="1:10" x14ac:dyDescent="0.25">
      <c r="I192" s="29" t="s">
        <v>139</v>
      </c>
      <c r="J192" s="3"/>
    </row>
    <row r="193" spans="9:9" x14ac:dyDescent="0.25">
      <c r="I193" s="29" t="s">
        <v>140</v>
      </c>
    </row>
    <row r="194" spans="9:9" x14ac:dyDescent="0.25">
      <c r="I194" s="29"/>
    </row>
    <row r="195" spans="9:9" x14ac:dyDescent="0.25">
      <c r="I195" s="29"/>
    </row>
    <row r="196" spans="9:9" x14ac:dyDescent="0.25">
      <c r="I196" s="29" t="s">
        <v>141</v>
      </c>
    </row>
  </sheetData>
  <mergeCells count="128">
    <mergeCell ref="A189:I189"/>
    <mergeCell ref="A190:I190"/>
    <mergeCell ref="F133:G133"/>
    <mergeCell ref="F110:G110"/>
    <mergeCell ref="F113:G113"/>
    <mergeCell ref="F114:G114"/>
    <mergeCell ref="F119:G119"/>
    <mergeCell ref="F120:G120"/>
    <mergeCell ref="F134:G134"/>
    <mergeCell ref="F139:G139"/>
    <mergeCell ref="F140:G140"/>
    <mergeCell ref="F143:G143"/>
    <mergeCell ref="F144:G144"/>
    <mergeCell ref="F142:G142"/>
    <mergeCell ref="F149:G149"/>
    <mergeCell ref="F150:G150"/>
    <mergeCell ref="F153:G153"/>
    <mergeCell ref="F154:G154"/>
    <mergeCell ref="F159:G159"/>
    <mergeCell ref="F152:G152"/>
    <mergeCell ref="F160:G160"/>
    <mergeCell ref="F112:G112"/>
    <mergeCell ref="F122:G122"/>
    <mergeCell ref="F132:G132"/>
    <mergeCell ref="F178:G178"/>
    <mergeCell ref="F179:G179"/>
    <mergeCell ref="F180:G180"/>
    <mergeCell ref="D175:J175"/>
    <mergeCell ref="F176:G176"/>
    <mergeCell ref="F83:G83"/>
    <mergeCell ref="A183:I183"/>
    <mergeCell ref="A184:A188"/>
    <mergeCell ref="B184:B188"/>
    <mergeCell ref="F123:G123"/>
    <mergeCell ref="F124:G124"/>
    <mergeCell ref="F129:G129"/>
    <mergeCell ref="F130:G130"/>
    <mergeCell ref="F95:G95"/>
    <mergeCell ref="F96:G96"/>
    <mergeCell ref="F99:G99"/>
    <mergeCell ref="F100:G100"/>
    <mergeCell ref="F109:G109"/>
    <mergeCell ref="F98:G98"/>
    <mergeCell ref="A32:I32"/>
    <mergeCell ref="A25:I25"/>
    <mergeCell ref="A26:A30"/>
    <mergeCell ref="B26:B30"/>
    <mergeCell ref="A31:I31"/>
    <mergeCell ref="A60:J60"/>
    <mergeCell ref="A181:I181"/>
    <mergeCell ref="F73:G73"/>
    <mergeCell ref="F74:G74"/>
    <mergeCell ref="F75:G75"/>
    <mergeCell ref="F80:G80"/>
    <mergeCell ref="F81:G81"/>
    <mergeCell ref="F84:G84"/>
    <mergeCell ref="F85:G85"/>
    <mergeCell ref="F90:G90"/>
    <mergeCell ref="F91:G91"/>
    <mergeCell ref="F93:G93"/>
    <mergeCell ref="F94:G94"/>
    <mergeCell ref="F163:G163"/>
    <mergeCell ref="F164:G164"/>
    <mergeCell ref="F173:G173"/>
    <mergeCell ref="F174:G174"/>
    <mergeCell ref="F162:G162"/>
    <mergeCell ref="F177:G177"/>
    <mergeCell ref="F11:G11"/>
    <mergeCell ref="A12:I12"/>
    <mergeCell ref="A13:A14"/>
    <mergeCell ref="B13:B14"/>
    <mergeCell ref="A23:I23"/>
    <mergeCell ref="A1:J1"/>
    <mergeCell ref="A2:J2"/>
    <mergeCell ref="A8:A10"/>
    <mergeCell ref="B8:D9"/>
    <mergeCell ref="E8:E10"/>
    <mergeCell ref="F8:G10"/>
    <mergeCell ref="H8:H10"/>
    <mergeCell ref="I8:I10"/>
    <mergeCell ref="J8:J9"/>
    <mergeCell ref="A61:J61"/>
    <mergeCell ref="A67:A69"/>
    <mergeCell ref="B67:D68"/>
    <mergeCell ref="E67:E69"/>
    <mergeCell ref="F67:G69"/>
    <mergeCell ref="H67:H69"/>
    <mergeCell ref="I67:I69"/>
    <mergeCell ref="J67:J68"/>
    <mergeCell ref="F70:G70"/>
    <mergeCell ref="A71:I71"/>
    <mergeCell ref="A72:A82"/>
    <mergeCell ref="B72:B82"/>
    <mergeCell ref="H87:I87"/>
    <mergeCell ref="H88:I88"/>
    <mergeCell ref="H101:I101"/>
    <mergeCell ref="H102:I102"/>
    <mergeCell ref="H103:I103"/>
    <mergeCell ref="H104:I104"/>
    <mergeCell ref="H86:I86"/>
    <mergeCell ref="H76:I76"/>
    <mergeCell ref="H77:I77"/>
    <mergeCell ref="H78:I78"/>
    <mergeCell ref="H105:I105"/>
    <mergeCell ref="H106:I106"/>
    <mergeCell ref="H127:I127"/>
    <mergeCell ref="H107:I107"/>
    <mergeCell ref="H135:I135"/>
    <mergeCell ref="H136:I136"/>
    <mergeCell ref="H137:I137"/>
    <mergeCell ref="H145:I145"/>
    <mergeCell ref="H115:I115"/>
    <mergeCell ref="H116:I116"/>
    <mergeCell ref="H117:I117"/>
    <mergeCell ref="H125:I125"/>
    <mergeCell ref="H126:I126"/>
    <mergeCell ref="H170:I170"/>
    <mergeCell ref="H171:I171"/>
    <mergeCell ref="H165:I165"/>
    <mergeCell ref="H166:I166"/>
    <mergeCell ref="H167:I167"/>
    <mergeCell ref="H168:I168"/>
    <mergeCell ref="H169:I169"/>
    <mergeCell ref="H146:I146"/>
    <mergeCell ref="H147:I147"/>
    <mergeCell ref="H155:I155"/>
    <mergeCell ref="H156:I156"/>
    <mergeCell ref="H157:I157"/>
  </mergeCells>
  <pageMargins left="0.70866141732283472" right="1.4960629921259843" top="0.74803149606299213" bottom="0.74803149606299213" header="0.31496062992125984" footer="0.31496062992125984"/>
  <pageSetup paperSize="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7"/>
  <sheetViews>
    <sheetView view="pageBreakPreview" topLeftCell="A13" zoomScaleSheetLayoutView="100" workbookViewId="0">
      <selection activeCell="I28" sqref="I28"/>
    </sheetView>
  </sheetViews>
  <sheetFormatPr defaultRowHeight="12.75" x14ac:dyDescent="0.2"/>
  <cols>
    <col min="1" max="1" width="5.7109375" style="114" customWidth="1"/>
    <col min="2" max="2" width="9.7109375" style="114" customWidth="1"/>
    <col min="3" max="3" width="13" style="114" customWidth="1"/>
    <col min="4" max="4" width="10.42578125" style="114" customWidth="1"/>
    <col min="5" max="5" width="9.140625" style="114"/>
    <col min="6" max="6" width="15.7109375" style="114" customWidth="1"/>
    <col min="7" max="7" width="17.140625" style="114" customWidth="1"/>
    <col min="8" max="8" width="12.7109375" style="114" customWidth="1"/>
    <col min="9" max="9" width="16.5703125" style="114" customWidth="1"/>
    <col min="10" max="256" width="9.140625" style="114"/>
    <col min="257" max="257" width="5.7109375" style="114" customWidth="1"/>
    <col min="258" max="258" width="9.7109375" style="114" customWidth="1"/>
    <col min="259" max="259" width="13" style="114" customWidth="1"/>
    <col min="260" max="260" width="10.42578125" style="114" customWidth="1"/>
    <col min="261" max="261" width="9.140625" style="114"/>
    <col min="262" max="262" width="15.7109375" style="114" customWidth="1"/>
    <col min="263" max="263" width="17.140625" style="114" customWidth="1"/>
    <col min="264" max="264" width="12.7109375" style="114" customWidth="1"/>
    <col min="265" max="265" width="16.5703125" style="114" customWidth="1"/>
    <col min="266" max="512" width="9.140625" style="114"/>
    <col min="513" max="513" width="5.7109375" style="114" customWidth="1"/>
    <col min="514" max="514" width="9.7109375" style="114" customWidth="1"/>
    <col min="515" max="515" width="13" style="114" customWidth="1"/>
    <col min="516" max="516" width="10.42578125" style="114" customWidth="1"/>
    <col min="517" max="517" width="9.140625" style="114"/>
    <col min="518" max="518" width="15.7109375" style="114" customWidth="1"/>
    <col min="519" max="519" width="17.140625" style="114" customWidth="1"/>
    <col min="520" max="520" width="12.7109375" style="114" customWidth="1"/>
    <col min="521" max="521" width="16.5703125" style="114" customWidth="1"/>
    <col min="522" max="768" width="9.140625" style="114"/>
    <col min="769" max="769" width="5.7109375" style="114" customWidth="1"/>
    <col min="770" max="770" width="9.7109375" style="114" customWidth="1"/>
    <col min="771" max="771" width="13" style="114" customWidth="1"/>
    <col min="772" max="772" width="10.42578125" style="114" customWidth="1"/>
    <col min="773" max="773" width="9.140625" style="114"/>
    <col min="774" max="774" width="15.7109375" style="114" customWidth="1"/>
    <col min="775" max="775" width="17.140625" style="114" customWidth="1"/>
    <col min="776" max="776" width="12.7109375" style="114" customWidth="1"/>
    <col min="777" max="777" width="16.5703125" style="114" customWidth="1"/>
    <col min="778" max="1024" width="9.140625" style="114"/>
    <col min="1025" max="1025" width="5.7109375" style="114" customWidth="1"/>
    <col min="1026" max="1026" width="9.7109375" style="114" customWidth="1"/>
    <col min="1027" max="1027" width="13" style="114" customWidth="1"/>
    <col min="1028" max="1028" width="10.42578125" style="114" customWidth="1"/>
    <col min="1029" max="1029" width="9.140625" style="114"/>
    <col min="1030" max="1030" width="15.7109375" style="114" customWidth="1"/>
    <col min="1031" max="1031" width="17.140625" style="114" customWidth="1"/>
    <col min="1032" max="1032" width="12.7109375" style="114" customWidth="1"/>
    <col min="1033" max="1033" width="16.5703125" style="114" customWidth="1"/>
    <col min="1034" max="1280" width="9.140625" style="114"/>
    <col min="1281" max="1281" width="5.7109375" style="114" customWidth="1"/>
    <col min="1282" max="1282" width="9.7109375" style="114" customWidth="1"/>
    <col min="1283" max="1283" width="13" style="114" customWidth="1"/>
    <col min="1284" max="1284" width="10.42578125" style="114" customWidth="1"/>
    <col min="1285" max="1285" width="9.140625" style="114"/>
    <col min="1286" max="1286" width="15.7109375" style="114" customWidth="1"/>
    <col min="1287" max="1287" width="17.140625" style="114" customWidth="1"/>
    <col min="1288" max="1288" width="12.7109375" style="114" customWidth="1"/>
    <col min="1289" max="1289" width="16.5703125" style="114" customWidth="1"/>
    <col min="1290" max="1536" width="9.140625" style="114"/>
    <col min="1537" max="1537" width="5.7109375" style="114" customWidth="1"/>
    <col min="1538" max="1538" width="9.7109375" style="114" customWidth="1"/>
    <col min="1539" max="1539" width="13" style="114" customWidth="1"/>
    <col min="1540" max="1540" width="10.42578125" style="114" customWidth="1"/>
    <col min="1541" max="1541" width="9.140625" style="114"/>
    <col min="1542" max="1542" width="15.7109375" style="114" customWidth="1"/>
    <col min="1543" max="1543" width="17.140625" style="114" customWidth="1"/>
    <col min="1544" max="1544" width="12.7109375" style="114" customWidth="1"/>
    <col min="1545" max="1545" width="16.5703125" style="114" customWidth="1"/>
    <col min="1546" max="1792" width="9.140625" style="114"/>
    <col min="1793" max="1793" width="5.7109375" style="114" customWidth="1"/>
    <col min="1794" max="1794" width="9.7109375" style="114" customWidth="1"/>
    <col min="1795" max="1795" width="13" style="114" customWidth="1"/>
    <col min="1796" max="1796" width="10.42578125" style="114" customWidth="1"/>
    <col min="1797" max="1797" width="9.140625" style="114"/>
    <col min="1798" max="1798" width="15.7109375" style="114" customWidth="1"/>
    <col min="1799" max="1799" width="17.140625" style="114" customWidth="1"/>
    <col min="1800" max="1800" width="12.7109375" style="114" customWidth="1"/>
    <col min="1801" max="1801" width="16.5703125" style="114" customWidth="1"/>
    <col min="1802" max="2048" width="9.140625" style="114"/>
    <col min="2049" max="2049" width="5.7109375" style="114" customWidth="1"/>
    <col min="2050" max="2050" width="9.7109375" style="114" customWidth="1"/>
    <col min="2051" max="2051" width="13" style="114" customWidth="1"/>
    <col min="2052" max="2052" width="10.42578125" style="114" customWidth="1"/>
    <col min="2053" max="2053" width="9.140625" style="114"/>
    <col min="2054" max="2054" width="15.7109375" style="114" customWidth="1"/>
    <col min="2055" max="2055" width="17.140625" style="114" customWidth="1"/>
    <col min="2056" max="2056" width="12.7109375" style="114" customWidth="1"/>
    <col min="2057" max="2057" width="16.5703125" style="114" customWidth="1"/>
    <col min="2058" max="2304" width="9.140625" style="114"/>
    <col min="2305" max="2305" width="5.7109375" style="114" customWidth="1"/>
    <col min="2306" max="2306" width="9.7109375" style="114" customWidth="1"/>
    <col min="2307" max="2307" width="13" style="114" customWidth="1"/>
    <col min="2308" max="2308" width="10.42578125" style="114" customWidth="1"/>
    <col min="2309" max="2309" width="9.140625" style="114"/>
    <col min="2310" max="2310" width="15.7109375" style="114" customWidth="1"/>
    <col min="2311" max="2311" width="17.140625" style="114" customWidth="1"/>
    <col min="2312" max="2312" width="12.7109375" style="114" customWidth="1"/>
    <col min="2313" max="2313" width="16.5703125" style="114" customWidth="1"/>
    <col min="2314" max="2560" width="9.140625" style="114"/>
    <col min="2561" max="2561" width="5.7109375" style="114" customWidth="1"/>
    <col min="2562" max="2562" width="9.7109375" style="114" customWidth="1"/>
    <col min="2563" max="2563" width="13" style="114" customWidth="1"/>
    <col min="2564" max="2564" width="10.42578125" style="114" customWidth="1"/>
    <col min="2565" max="2565" width="9.140625" style="114"/>
    <col min="2566" max="2566" width="15.7109375" style="114" customWidth="1"/>
    <col min="2567" max="2567" width="17.140625" style="114" customWidth="1"/>
    <col min="2568" max="2568" width="12.7109375" style="114" customWidth="1"/>
    <col min="2569" max="2569" width="16.5703125" style="114" customWidth="1"/>
    <col min="2570" max="2816" width="9.140625" style="114"/>
    <col min="2817" max="2817" width="5.7109375" style="114" customWidth="1"/>
    <col min="2818" max="2818" width="9.7109375" style="114" customWidth="1"/>
    <col min="2819" max="2819" width="13" style="114" customWidth="1"/>
    <col min="2820" max="2820" width="10.42578125" style="114" customWidth="1"/>
    <col min="2821" max="2821" width="9.140625" style="114"/>
    <col min="2822" max="2822" width="15.7109375" style="114" customWidth="1"/>
    <col min="2823" max="2823" width="17.140625" style="114" customWidth="1"/>
    <col min="2824" max="2824" width="12.7109375" style="114" customWidth="1"/>
    <col min="2825" max="2825" width="16.5703125" style="114" customWidth="1"/>
    <col min="2826" max="3072" width="9.140625" style="114"/>
    <col min="3073" max="3073" width="5.7109375" style="114" customWidth="1"/>
    <col min="3074" max="3074" width="9.7109375" style="114" customWidth="1"/>
    <col min="3075" max="3075" width="13" style="114" customWidth="1"/>
    <col min="3076" max="3076" width="10.42578125" style="114" customWidth="1"/>
    <col min="3077" max="3077" width="9.140625" style="114"/>
    <col min="3078" max="3078" width="15.7109375" style="114" customWidth="1"/>
    <col min="3079" max="3079" width="17.140625" style="114" customWidth="1"/>
    <col min="3080" max="3080" width="12.7109375" style="114" customWidth="1"/>
    <col min="3081" max="3081" width="16.5703125" style="114" customWidth="1"/>
    <col min="3082" max="3328" width="9.140625" style="114"/>
    <col min="3329" max="3329" width="5.7109375" style="114" customWidth="1"/>
    <col min="3330" max="3330" width="9.7109375" style="114" customWidth="1"/>
    <col min="3331" max="3331" width="13" style="114" customWidth="1"/>
    <col min="3332" max="3332" width="10.42578125" style="114" customWidth="1"/>
    <col min="3333" max="3333" width="9.140625" style="114"/>
    <col min="3334" max="3334" width="15.7109375" style="114" customWidth="1"/>
    <col min="3335" max="3335" width="17.140625" style="114" customWidth="1"/>
    <col min="3336" max="3336" width="12.7109375" style="114" customWidth="1"/>
    <col min="3337" max="3337" width="16.5703125" style="114" customWidth="1"/>
    <col min="3338" max="3584" width="9.140625" style="114"/>
    <col min="3585" max="3585" width="5.7109375" style="114" customWidth="1"/>
    <col min="3586" max="3586" width="9.7109375" style="114" customWidth="1"/>
    <col min="3587" max="3587" width="13" style="114" customWidth="1"/>
    <col min="3588" max="3588" width="10.42578125" style="114" customWidth="1"/>
    <col min="3589" max="3589" width="9.140625" style="114"/>
    <col min="3590" max="3590" width="15.7109375" style="114" customWidth="1"/>
    <col min="3591" max="3591" width="17.140625" style="114" customWidth="1"/>
    <col min="3592" max="3592" width="12.7109375" style="114" customWidth="1"/>
    <col min="3593" max="3593" width="16.5703125" style="114" customWidth="1"/>
    <col min="3594" max="3840" width="9.140625" style="114"/>
    <col min="3841" max="3841" width="5.7109375" style="114" customWidth="1"/>
    <col min="3842" max="3842" width="9.7109375" style="114" customWidth="1"/>
    <col min="3843" max="3843" width="13" style="114" customWidth="1"/>
    <col min="3844" max="3844" width="10.42578125" style="114" customWidth="1"/>
    <col min="3845" max="3845" width="9.140625" style="114"/>
    <col min="3846" max="3846" width="15.7109375" style="114" customWidth="1"/>
    <col min="3847" max="3847" width="17.140625" style="114" customWidth="1"/>
    <col min="3848" max="3848" width="12.7109375" style="114" customWidth="1"/>
    <col min="3849" max="3849" width="16.5703125" style="114" customWidth="1"/>
    <col min="3850" max="4096" width="9.140625" style="114"/>
    <col min="4097" max="4097" width="5.7109375" style="114" customWidth="1"/>
    <col min="4098" max="4098" width="9.7109375" style="114" customWidth="1"/>
    <col min="4099" max="4099" width="13" style="114" customWidth="1"/>
    <col min="4100" max="4100" width="10.42578125" style="114" customWidth="1"/>
    <col min="4101" max="4101" width="9.140625" style="114"/>
    <col min="4102" max="4102" width="15.7109375" style="114" customWidth="1"/>
    <col min="4103" max="4103" width="17.140625" style="114" customWidth="1"/>
    <col min="4104" max="4104" width="12.7109375" style="114" customWidth="1"/>
    <col min="4105" max="4105" width="16.5703125" style="114" customWidth="1"/>
    <col min="4106" max="4352" width="9.140625" style="114"/>
    <col min="4353" max="4353" width="5.7109375" style="114" customWidth="1"/>
    <col min="4354" max="4354" width="9.7109375" style="114" customWidth="1"/>
    <col min="4355" max="4355" width="13" style="114" customWidth="1"/>
    <col min="4356" max="4356" width="10.42578125" style="114" customWidth="1"/>
    <col min="4357" max="4357" width="9.140625" style="114"/>
    <col min="4358" max="4358" width="15.7109375" style="114" customWidth="1"/>
    <col min="4359" max="4359" width="17.140625" style="114" customWidth="1"/>
    <col min="4360" max="4360" width="12.7109375" style="114" customWidth="1"/>
    <col min="4361" max="4361" width="16.5703125" style="114" customWidth="1"/>
    <col min="4362" max="4608" width="9.140625" style="114"/>
    <col min="4609" max="4609" width="5.7109375" style="114" customWidth="1"/>
    <col min="4610" max="4610" width="9.7109375" style="114" customWidth="1"/>
    <col min="4611" max="4611" width="13" style="114" customWidth="1"/>
    <col min="4612" max="4612" width="10.42578125" style="114" customWidth="1"/>
    <col min="4613" max="4613" width="9.140625" style="114"/>
    <col min="4614" max="4614" width="15.7109375" style="114" customWidth="1"/>
    <col min="4615" max="4615" width="17.140625" style="114" customWidth="1"/>
    <col min="4616" max="4616" width="12.7109375" style="114" customWidth="1"/>
    <col min="4617" max="4617" width="16.5703125" style="114" customWidth="1"/>
    <col min="4618" max="4864" width="9.140625" style="114"/>
    <col min="4865" max="4865" width="5.7109375" style="114" customWidth="1"/>
    <col min="4866" max="4866" width="9.7109375" style="114" customWidth="1"/>
    <col min="4867" max="4867" width="13" style="114" customWidth="1"/>
    <col min="4868" max="4868" width="10.42578125" style="114" customWidth="1"/>
    <col min="4869" max="4869" width="9.140625" style="114"/>
    <col min="4870" max="4870" width="15.7109375" style="114" customWidth="1"/>
    <col min="4871" max="4871" width="17.140625" style="114" customWidth="1"/>
    <col min="4872" max="4872" width="12.7109375" style="114" customWidth="1"/>
    <col min="4873" max="4873" width="16.5703125" style="114" customWidth="1"/>
    <col min="4874" max="5120" width="9.140625" style="114"/>
    <col min="5121" max="5121" width="5.7109375" style="114" customWidth="1"/>
    <col min="5122" max="5122" width="9.7109375" style="114" customWidth="1"/>
    <col min="5123" max="5123" width="13" style="114" customWidth="1"/>
    <col min="5124" max="5124" width="10.42578125" style="114" customWidth="1"/>
    <col min="5125" max="5125" width="9.140625" style="114"/>
    <col min="5126" max="5126" width="15.7109375" style="114" customWidth="1"/>
    <col min="5127" max="5127" width="17.140625" style="114" customWidth="1"/>
    <col min="5128" max="5128" width="12.7109375" style="114" customWidth="1"/>
    <col min="5129" max="5129" width="16.5703125" style="114" customWidth="1"/>
    <col min="5130" max="5376" width="9.140625" style="114"/>
    <col min="5377" max="5377" width="5.7109375" style="114" customWidth="1"/>
    <col min="5378" max="5378" width="9.7109375" style="114" customWidth="1"/>
    <col min="5379" max="5379" width="13" style="114" customWidth="1"/>
    <col min="5380" max="5380" width="10.42578125" style="114" customWidth="1"/>
    <col min="5381" max="5381" width="9.140625" style="114"/>
    <col min="5382" max="5382" width="15.7109375" style="114" customWidth="1"/>
    <col min="5383" max="5383" width="17.140625" style="114" customWidth="1"/>
    <col min="5384" max="5384" width="12.7109375" style="114" customWidth="1"/>
    <col min="5385" max="5385" width="16.5703125" style="114" customWidth="1"/>
    <col min="5386" max="5632" width="9.140625" style="114"/>
    <col min="5633" max="5633" width="5.7109375" style="114" customWidth="1"/>
    <col min="5634" max="5634" width="9.7109375" style="114" customWidth="1"/>
    <col min="5635" max="5635" width="13" style="114" customWidth="1"/>
    <col min="5636" max="5636" width="10.42578125" style="114" customWidth="1"/>
    <col min="5637" max="5637" width="9.140625" style="114"/>
    <col min="5638" max="5638" width="15.7109375" style="114" customWidth="1"/>
    <col min="5639" max="5639" width="17.140625" style="114" customWidth="1"/>
    <col min="5640" max="5640" width="12.7109375" style="114" customWidth="1"/>
    <col min="5641" max="5641" width="16.5703125" style="114" customWidth="1"/>
    <col min="5642" max="5888" width="9.140625" style="114"/>
    <col min="5889" max="5889" width="5.7109375" style="114" customWidth="1"/>
    <col min="5890" max="5890" width="9.7109375" style="114" customWidth="1"/>
    <col min="5891" max="5891" width="13" style="114" customWidth="1"/>
    <col min="5892" max="5892" width="10.42578125" style="114" customWidth="1"/>
    <col min="5893" max="5893" width="9.140625" style="114"/>
    <col min="5894" max="5894" width="15.7109375" style="114" customWidth="1"/>
    <col min="5895" max="5895" width="17.140625" style="114" customWidth="1"/>
    <col min="5896" max="5896" width="12.7109375" style="114" customWidth="1"/>
    <col min="5897" max="5897" width="16.5703125" style="114" customWidth="1"/>
    <col min="5898" max="6144" width="9.140625" style="114"/>
    <col min="6145" max="6145" width="5.7109375" style="114" customWidth="1"/>
    <col min="6146" max="6146" width="9.7109375" style="114" customWidth="1"/>
    <col min="6147" max="6147" width="13" style="114" customWidth="1"/>
    <col min="6148" max="6148" width="10.42578125" style="114" customWidth="1"/>
    <col min="6149" max="6149" width="9.140625" style="114"/>
    <col min="6150" max="6150" width="15.7109375" style="114" customWidth="1"/>
    <col min="6151" max="6151" width="17.140625" style="114" customWidth="1"/>
    <col min="6152" max="6152" width="12.7109375" style="114" customWidth="1"/>
    <col min="6153" max="6153" width="16.5703125" style="114" customWidth="1"/>
    <col min="6154" max="6400" width="9.140625" style="114"/>
    <col min="6401" max="6401" width="5.7109375" style="114" customWidth="1"/>
    <col min="6402" max="6402" width="9.7109375" style="114" customWidth="1"/>
    <col min="6403" max="6403" width="13" style="114" customWidth="1"/>
    <col min="6404" max="6404" width="10.42578125" style="114" customWidth="1"/>
    <col min="6405" max="6405" width="9.140625" style="114"/>
    <col min="6406" max="6406" width="15.7109375" style="114" customWidth="1"/>
    <col min="6407" max="6407" width="17.140625" style="114" customWidth="1"/>
    <col min="6408" max="6408" width="12.7109375" style="114" customWidth="1"/>
    <col min="6409" max="6409" width="16.5703125" style="114" customWidth="1"/>
    <col min="6410" max="6656" width="9.140625" style="114"/>
    <col min="6657" max="6657" width="5.7109375" style="114" customWidth="1"/>
    <col min="6658" max="6658" width="9.7109375" style="114" customWidth="1"/>
    <col min="6659" max="6659" width="13" style="114" customWidth="1"/>
    <col min="6660" max="6660" width="10.42578125" style="114" customWidth="1"/>
    <col min="6661" max="6661" width="9.140625" style="114"/>
    <col min="6662" max="6662" width="15.7109375" style="114" customWidth="1"/>
    <col min="6663" max="6663" width="17.140625" style="114" customWidth="1"/>
    <col min="6664" max="6664" width="12.7109375" style="114" customWidth="1"/>
    <col min="6665" max="6665" width="16.5703125" style="114" customWidth="1"/>
    <col min="6666" max="6912" width="9.140625" style="114"/>
    <col min="6913" max="6913" width="5.7109375" style="114" customWidth="1"/>
    <col min="6914" max="6914" width="9.7109375" style="114" customWidth="1"/>
    <col min="6915" max="6915" width="13" style="114" customWidth="1"/>
    <col min="6916" max="6916" width="10.42578125" style="114" customWidth="1"/>
    <col min="6917" max="6917" width="9.140625" style="114"/>
    <col min="6918" max="6918" width="15.7109375" style="114" customWidth="1"/>
    <col min="6919" max="6919" width="17.140625" style="114" customWidth="1"/>
    <col min="6920" max="6920" width="12.7109375" style="114" customWidth="1"/>
    <col min="6921" max="6921" width="16.5703125" style="114" customWidth="1"/>
    <col min="6922" max="7168" width="9.140625" style="114"/>
    <col min="7169" max="7169" width="5.7109375" style="114" customWidth="1"/>
    <col min="7170" max="7170" width="9.7109375" style="114" customWidth="1"/>
    <col min="7171" max="7171" width="13" style="114" customWidth="1"/>
    <col min="7172" max="7172" width="10.42578125" style="114" customWidth="1"/>
    <col min="7173" max="7173" width="9.140625" style="114"/>
    <col min="7174" max="7174" width="15.7109375" style="114" customWidth="1"/>
    <col min="7175" max="7175" width="17.140625" style="114" customWidth="1"/>
    <col min="7176" max="7176" width="12.7109375" style="114" customWidth="1"/>
    <col min="7177" max="7177" width="16.5703125" style="114" customWidth="1"/>
    <col min="7178" max="7424" width="9.140625" style="114"/>
    <col min="7425" max="7425" width="5.7109375" style="114" customWidth="1"/>
    <col min="7426" max="7426" width="9.7109375" style="114" customWidth="1"/>
    <col min="7427" max="7427" width="13" style="114" customWidth="1"/>
    <col min="7428" max="7428" width="10.42578125" style="114" customWidth="1"/>
    <col min="7429" max="7429" width="9.140625" style="114"/>
    <col min="7430" max="7430" width="15.7109375" style="114" customWidth="1"/>
    <col min="7431" max="7431" width="17.140625" style="114" customWidth="1"/>
    <col min="7432" max="7432" width="12.7109375" style="114" customWidth="1"/>
    <col min="7433" max="7433" width="16.5703125" style="114" customWidth="1"/>
    <col min="7434" max="7680" width="9.140625" style="114"/>
    <col min="7681" max="7681" width="5.7109375" style="114" customWidth="1"/>
    <col min="7682" max="7682" width="9.7109375" style="114" customWidth="1"/>
    <col min="7683" max="7683" width="13" style="114" customWidth="1"/>
    <col min="7684" max="7684" width="10.42578125" style="114" customWidth="1"/>
    <col min="7685" max="7685" width="9.140625" style="114"/>
    <col min="7686" max="7686" width="15.7109375" style="114" customWidth="1"/>
    <col min="7687" max="7687" width="17.140625" style="114" customWidth="1"/>
    <col min="7688" max="7688" width="12.7109375" style="114" customWidth="1"/>
    <col min="7689" max="7689" width="16.5703125" style="114" customWidth="1"/>
    <col min="7690" max="7936" width="9.140625" style="114"/>
    <col min="7937" max="7937" width="5.7109375" style="114" customWidth="1"/>
    <col min="7938" max="7938" width="9.7109375" style="114" customWidth="1"/>
    <col min="7939" max="7939" width="13" style="114" customWidth="1"/>
    <col min="7940" max="7940" width="10.42578125" style="114" customWidth="1"/>
    <col min="7941" max="7941" width="9.140625" style="114"/>
    <col min="7942" max="7942" width="15.7109375" style="114" customWidth="1"/>
    <col min="7943" max="7943" width="17.140625" style="114" customWidth="1"/>
    <col min="7944" max="7944" width="12.7109375" style="114" customWidth="1"/>
    <col min="7945" max="7945" width="16.5703125" style="114" customWidth="1"/>
    <col min="7946" max="8192" width="9.140625" style="114"/>
    <col min="8193" max="8193" width="5.7109375" style="114" customWidth="1"/>
    <col min="8194" max="8194" width="9.7109375" style="114" customWidth="1"/>
    <col min="8195" max="8195" width="13" style="114" customWidth="1"/>
    <col min="8196" max="8196" width="10.42578125" style="114" customWidth="1"/>
    <col min="8197" max="8197" width="9.140625" style="114"/>
    <col min="8198" max="8198" width="15.7109375" style="114" customWidth="1"/>
    <col min="8199" max="8199" width="17.140625" style="114" customWidth="1"/>
    <col min="8200" max="8200" width="12.7109375" style="114" customWidth="1"/>
    <col min="8201" max="8201" width="16.5703125" style="114" customWidth="1"/>
    <col min="8202" max="8448" width="9.140625" style="114"/>
    <col min="8449" max="8449" width="5.7109375" style="114" customWidth="1"/>
    <col min="8450" max="8450" width="9.7109375" style="114" customWidth="1"/>
    <col min="8451" max="8451" width="13" style="114" customWidth="1"/>
    <col min="8452" max="8452" width="10.42578125" style="114" customWidth="1"/>
    <col min="8453" max="8453" width="9.140625" style="114"/>
    <col min="8454" max="8454" width="15.7109375" style="114" customWidth="1"/>
    <col min="8455" max="8455" width="17.140625" style="114" customWidth="1"/>
    <col min="8456" max="8456" width="12.7109375" style="114" customWidth="1"/>
    <col min="8457" max="8457" width="16.5703125" style="114" customWidth="1"/>
    <col min="8458" max="8704" width="9.140625" style="114"/>
    <col min="8705" max="8705" width="5.7109375" style="114" customWidth="1"/>
    <col min="8706" max="8706" width="9.7109375" style="114" customWidth="1"/>
    <col min="8707" max="8707" width="13" style="114" customWidth="1"/>
    <col min="8708" max="8708" width="10.42578125" style="114" customWidth="1"/>
    <col min="8709" max="8709" width="9.140625" style="114"/>
    <col min="8710" max="8710" width="15.7109375" style="114" customWidth="1"/>
    <col min="8711" max="8711" width="17.140625" style="114" customWidth="1"/>
    <col min="8712" max="8712" width="12.7109375" style="114" customWidth="1"/>
    <col min="8713" max="8713" width="16.5703125" style="114" customWidth="1"/>
    <col min="8714" max="8960" width="9.140625" style="114"/>
    <col min="8961" max="8961" width="5.7109375" style="114" customWidth="1"/>
    <col min="8962" max="8962" width="9.7109375" style="114" customWidth="1"/>
    <col min="8963" max="8963" width="13" style="114" customWidth="1"/>
    <col min="8964" max="8964" width="10.42578125" style="114" customWidth="1"/>
    <col min="8965" max="8965" width="9.140625" style="114"/>
    <col min="8966" max="8966" width="15.7109375" style="114" customWidth="1"/>
    <col min="8967" max="8967" width="17.140625" style="114" customWidth="1"/>
    <col min="8968" max="8968" width="12.7109375" style="114" customWidth="1"/>
    <col min="8969" max="8969" width="16.5703125" style="114" customWidth="1"/>
    <col min="8970" max="9216" width="9.140625" style="114"/>
    <col min="9217" max="9217" width="5.7109375" style="114" customWidth="1"/>
    <col min="9218" max="9218" width="9.7109375" style="114" customWidth="1"/>
    <col min="9219" max="9219" width="13" style="114" customWidth="1"/>
    <col min="9220" max="9220" width="10.42578125" style="114" customWidth="1"/>
    <col min="9221" max="9221" width="9.140625" style="114"/>
    <col min="9222" max="9222" width="15.7109375" style="114" customWidth="1"/>
    <col min="9223" max="9223" width="17.140625" style="114" customWidth="1"/>
    <col min="9224" max="9224" width="12.7109375" style="114" customWidth="1"/>
    <col min="9225" max="9225" width="16.5703125" style="114" customWidth="1"/>
    <col min="9226" max="9472" width="9.140625" style="114"/>
    <col min="9473" max="9473" width="5.7109375" style="114" customWidth="1"/>
    <col min="9474" max="9474" width="9.7109375" style="114" customWidth="1"/>
    <col min="9475" max="9475" width="13" style="114" customWidth="1"/>
    <col min="9476" max="9476" width="10.42578125" style="114" customWidth="1"/>
    <col min="9477" max="9477" width="9.140625" style="114"/>
    <col min="9478" max="9478" width="15.7109375" style="114" customWidth="1"/>
    <col min="9479" max="9479" width="17.140625" style="114" customWidth="1"/>
    <col min="9480" max="9480" width="12.7109375" style="114" customWidth="1"/>
    <col min="9481" max="9481" width="16.5703125" style="114" customWidth="1"/>
    <col min="9482" max="9728" width="9.140625" style="114"/>
    <col min="9729" max="9729" width="5.7109375" style="114" customWidth="1"/>
    <col min="9730" max="9730" width="9.7109375" style="114" customWidth="1"/>
    <col min="9731" max="9731" width="13" style="114" customWidth="1"/>
    <col min="9732" max="9732" width="10.42578125" style="114" customWidth="1"/>
    <col min="9733" max="9733" width="9.140625" style="114"/>
    <col min="9734" max="9734" width="15.7109375" style="114" customWidth="1"/>
    <col min="9735" max="9735" width="17.140625" style="114" customWidth="1"/>
    <col min="9736" max="9736" width="12.7109375" style="114" customWidth="1"/>
    <col min="9737" max="9737" width="16.5703125" style="114" customWidth="1"/>
    <col min="9738" max="9984" width="9.140625" style="114"/>
    <col min="9985" max="9985" width="5.7109375" style="114" customWidth="1"/>
    <col min="9986" max="9986" width="9.7109375" style="114" customWidth="1"/>
    <col min="9987" max="9987" width="13" style="114" customWidth="1"/>
    <col min="9988" max="9988" width="10.42578125" style="114" customWidth="1"/>
    <col min="9989" max="9989" width="9.140625" style="114"/>
    <col min="9990" max="9990" width="15.7109375" style="114" customWidth="1"/>
    <col min="9991" max="9991" width="17.140625" style="114" customWidth="1"/>
    <col min="9992" max="9992" width="12.7109375" style="114" customWidth="1"/>
    <col min="9993" max="9993" width="16.5703125" style="114" customWidth="1"/>
    <col min="9994" max="10240" width="9.140625" style="114"/>
    <col min="10241" max="10241" width="5.7109375" style="114" customWidth="1"/>
    <col min="10242" max="10242" width="9.7109375" style="114" customWidth="1"/>
    <col min="10243" max="10243" width="13" style="114" customWidth="1"/>
    <col min="10244" max="10244" width="10.42578125" style="114" customWidth="1"/>
    <col min="10245" max="10245" width="9.140625" style="114"/>
    <col min="10246" max="10246" width="15.7109375" style="114" customWidth="1"/>
    <col min="10247" max="10247" width="17.140625" style="114" customWidth="1"/>
    <col min="10248" max="10248" width="12.7109375" style="114" customWidth="1"/>
    <col min="10249" max="10249" width="16.5703125" style="114" customWidth="1"/>
    <col min="10250" max="10496" width="9.140625" style="114"/>
    <col min="10497" max="10497" width="5.7109375" style="114" customWidth="1"/>
    <col min="10498" max="10498" width="9.7109375" style="114" customWidth="1"/>
    <col min="10499" max="10499" width="13" style="114" customWidth="1"/>
    <col min="10500" max="10500" width="10.42578125" style="114" customWidth="1"/>
    <col min="10501" max="10501" width="9.140625" style="114"/>
    <col min="10502" max="10502" width="15.7109375" style="114" customWidth="1"/>
    <col min="10503" max="10503" width="17.140625" style="114" customWidth="1"/>
    <col min="10504" max="10504" width="12.7109375" style="114" customWidth="1"/>
    <col min="10505" max="10505" width="16.5703125" style="114" customWidth="1"/>
    <col min="10506" max="10752" width="9.140625" style="114"/>
    <col min="10753" max="10753" width="5.7109375" style="114" customWidth="1"/>
    <col min="10754" max="10754" width="9.7109375" style="114" customWidth="1"/>
    <col min="10755" max="10755" width="13" style="114" customWidth="1"/>
    <col min="10756" max="10756" width="10.42578125" style="114" customWidth="1"/>
    <col min="10757" max="10757" width="9.140625" style="114"/>
    <col min="10758" max="10758" width="15.7109375" style="114" customWidth="1"/>
    <col min="10759" max="10759" width="17.140625" style="114" customWidth="1"/>
    <col min="10760" max="10760" width="12.7109375" style="114" customWidth="1"/>
    <col min="10761" max="10761" width="16.5703125" style="114" customWidth="1"/>
    <col min="10762" max="11008" width="9.140625" style="114"/>
    <col min="11009" max="11009" width="5.7109375" style="114" customWidth="1"/>
    <col min="11010" max="11010" width="9.7109375" style="114" customWidth="1"/>
    <col min="11011" max="11011" width="13" style="114" customWidth="1"/>
    <col min="11012" max="11012" width="10.42578125" style="114" customWidth="1"/>
    <col min="11013" max="11013" width="9.140625" style="114"/>
    <col min="11014" max="11014" width="15.7109375" style="114" customWidth="1"/>
    <col min="11015" max="11015" width="17.140625" style="114" customWidth="1"/>
    <col min="11016" max="11016" width="12.7109375" style="114" customWidth="1"/>
    <col min="11017" max="11017" width="16.5703125" style="114" customWidth="1"/>
    <col min="11018" max="11264" width="9.140625" style="114"/>
    <col min="11265" max="11265" width="5.7109375" style="114" customWidth="1"/>
    <col min="11266" max="11266" width="9.7109375" style="114" customWidth="1"/>
    <col min="11267" max="11267" width="13" style="114" customWidth="1"/>
    <col min="11268" max="11268" width="10.42578125" style="114" customWidth="1"/>
    <col min="11269" max="11269" width="9.140625" style="114"/>
    <col min="11270" max="11270" width="15.7109375" style="114" customWidth="1"/>
    <col min="11271" max="11271" width="17.140625" style="114" customWidth="1"/>
    <col min="11272" max="11272" width="12.7109375" style="114" customWidth="1"/>
    <col min="11273" max="11273" width="16.5703125" style="114" customWidth="1"/>
    <col min="11274" max="11520" width="9.140625" style="114"/>
    <col min="11521" max="11521" width="5.7109375" style="114" customWidth="1"/>
    <col min="11522" max="11522" width="9.7109375" style="114" customWidth="1"/>
    <col min="11523" max="11523" width="13" style="114" customWidth="1"/>
    <col min="11524" max="11524" width="10.42578125" style="114" customWidth="1"/>
    <col min="11525" max="11525" width="9.140625" style="114"/>
    <col min="11526" max="11526" width="15.7109375" style="114" customWidth="1"/>
    <col min="11527" max="11527" width="17.140625" style="114" customWidth="1"/>
    <col min="11528" max="11528" width="12.7109375" style="114" customWidth="1"/>
    <col min="11529" max="11529" width="16.5703125" style="114" customWidth="1"/>
    <col min="11530" max="11776" width="9.140625" style="114"/>
    <col min="11777" max="11777" width="5.7109375" style="114" customWidth="1"/>
    <col min="11778" max="11778" width="9.7109375" style="114" customWidth="1"/>
    <col min="11779" max="11779" width="13" style="114" customWidth="1"/>
    <col min="11780" max="11780" width="10.42578125" style="114" customWidth="1"/>
    <col min="11781" max="11781" width="9.140625" style="114"/>
    <col min="11782" max="11782" width="15.7109375" style="114" customWidth="1"/>
    <col min="11783" max="11783" width="17.140625" style="114" customWidth="1"/>
    <col min="11784" max="11784" width="12.7109375" style="114" customWidth="1"/>
    <col min="11785" max="11785" width="16.5703125" style="114" customWidth="1"/>
    <col min="11786" max="12032" width="9.140625" style="114"/>
    <col min="12033" max="12033" width="5.7109375" style="114" customWidth="1"/>
    <col min="12034" max="12034" width="9.7109375" style="114" customWidth="1"/>
    <col min="12035" max="12035" width="13" style="114" customWidth="1"/>
    <col min="12036" max="12036" width="10.42578125" style="114" customWidth="1"/>
    <col min="12037" max="12037" width="9.140625" style="114"/>
    <col min="12038" max="12038" width="15.7109375" style="114" customWidth="1"/>
    <col min="12039" max="12039" width="17.140625" style="114" customWidth="1"/>
    <col min="12040" max="12040" width="12.7109375" style="114" customWidth="1"/>
    <col min="12041" max="12041" width="16.5703125" style="114" customWidth="1"/>
    <col min="12042" max="12288" width="9.140625" style="114"/>
    <col min="12289" max="12289" width="5.7109375" style="114" customWidth="1"/>
    <col min="12290" max="12290" width="9.7109375" style="114" customWidth="1"/>
    <col min="12291" max="12291" width="13" style="114" customWidth="1"/>
    <col min="12292" max="12292" width="10.42578125" style="114" customWidth="1"/>
    <col min="12293" max="12293" width="9.140625" style="114"/>
    <col min="12294" max="12294" width="15.7109375" style="114" customWidth="1"/>
    <col min="12295" max="12295" width="17.140625" style="114" customWidth="1"/>
    <col min="12296" max="12296" width="12.7109375" style="114" customWidth="1"/>
    <col min="12297" max="12297" width="16.5703125" style="114" customWidth="1"/>
    <col min="12298" max="12544" width="9.140625" style="114"/>
    <col min="12545" max="12545" width="5.7109375" style="114" customWidth="1"/>
    <col min="12546" max="12546" width="9.7109375" style="114" customWidth="1"/>
    <col min="12547" max="12547" width="13" style="114" customWidth="1"/>
    <col min="12548" max="12548" width="10.42578125" style="114" customWidth="1"/>
    <col min="12549" max="12549" width="9.140625" style="114"/>
    <col min="12550" max="12550" width="15.7109375" style="114" customWidth="1"/>
    <col min="12551" max="12551" width="17.140625" style="114" customWidth="1"/>
    <col min="12552" max="12552" width="12.7109375" style="114" customWidth="1"/>
    <col min="12553" max="12553" width="16.5703125" style="114" customWidth="1"/>
    <col min="12554" max="12800" width="9.140625" style="114"/>
    <col min="12801" max="12801" width="5.7109375" style="114" customWidth="1"/>
    <col min="12802" max="12802" width="9.7109375" style="114" customWidth="1"/>
    <col min="12803" max="12803" width="13" style="114" customWidth="1"/>
    <col min="12804" max="12804" width="10.42578125" style="114" customWidth="1"/>
    <col min="12805" max="12805" width="9.140625" style="114"/>
    <col min="12806" max="12806" width="15.7109375" style="114" customWidth="1"/>
    <col min="12807" max="12807" width="17.140625" style="114" customWidth="1"/>
    <col min="12808" max="12808" width="12.7109375" style="114" customWidth="1"/>
    <col min="12809" max="12809" width="16.5703125" style="114" customWidth="1"/>
    <col min="12810" max="13056" width="9.140625" style="114"/>
    <col min="13057" max="13057" width="5.7109375" style="114" customWidth="1"/>
    <col min="13058" max="13058" width="9.7109375" style="114" customWidth="1"/>
    <col min="13059" max="13059" width="13" style="114" customWidth="1"/>
    <col min="13060" max="13060" width="10.42578125" style="114" customWidth="1"/>
    <col min="13061" max="13061" width="9.140625" style="114"/>
    <col min="13062" max="13062" width="15.7109375" style="114" customWidth="1"/>
    <col min="13063" max="13063" width="17.140625" style="114" customWidth="1"/>
    <col min="13064" max="13064" width="12.7109375" style="114" customWidth="1"/>
    <col min="13065" max="13065" width="16.5703125" style="114" customWidth="1"/>
    <col min="13066" max="13312" width="9.140625" style="114"/>
    <col min="13313" max="13313" width="5.7109375" style="114" customWidth="1"/>
    <col min="13314" max="13314" width="9.7109375" style="114" customWidth="1"/>
    <col min="13315" max="13315" width="13" style="114" customWidth="1"/>
    <col min="13316" max="13316" width="10.42578125" style="114" customWidth="1"/>
    <col min="13317" max="13317" width="9.140625" style="114"/>
    <col min="13318" max="13318" width="15.7109375" style="114" customWidth="1"/>
    <col min="13319" max="13319" width="17.140625" style="114" customWidth="1"/>
    <col min="13320" max="13320" width="12.7109375" style="114" customWidth="1"/>
    <col min="13321" max="13321" width="16.5703125" style="114" customWidth="1"/>
    <col min="13322" max="13568" width="9.140625" style="114"/>
    <col min="13569" max="13569" width="5.7109375" style="114" customWidth="1"/>
    <col min="13570" max="13570" width="9.7109375" style="114" customWidth="1"/>
    <col min="13571" max="13571" width="13" style="114" customWidth="1"/>
    <col min="13572" max="13572" width="10.42578125" style="114" customWidth="1"/>
    <col min="13573" max="13573" width="9.140625" style="114"/>
    <col min="13574" max="13574" width="15.7109375" style="114" customWidth="1"/>
    <col min="13575" max="13575" width="17.140625" style="114" customWidth="1"/>
    <col min="13576" max="13576" width="12.7109375" style="114" customWidth="1"/>
    <col min="13577" max="13577" width="16.5703125" style="114" customWidth="1"/>
    <col min="13578" max="13824" width="9.140625" style="114"/>
    <col min="13825" max="13825" width="5.7109375" style="114" customWidth="1"/>
    <col min="13826" max="13826" width="9.7109375" style="114" customWidth="1"/>
    <col min="13827" max="13827" width="13" style="114" customWidth="1"/>
    <col min="13828" max="13828" width="10.42578125" style="114" customWidth="1"/>
    <col min="13829" max="13829" width="9.140625" style="114"/>
    <col min="13830" max="13830" width="15.7109375" style="114" customWidth="1"/>
    <col min="13831" max="13831" width="17.140625" style="114" customWidth="1"/>
    <col min="13832" max="13832" width="12.7109375" style="114" customWidth="1"/>
    <col min="13833" max="13833" width="16.5703125" style="114" customWidth="1"/>
    <col min="13834" max="14080" width="9.140625" style="114"/>
    <col min="14081" max="14081" width="5.7109375" style="114" customWidth="1"/>
    <col min="14082" max="14082" width="9.7109375" style="114" customWidth="1"/>
    <col min="14083" max="14083" width="13" style="114" customWidth="1"/>
    <col min="14084" max="14084" width="10.42578125" style="114" customWidth="1"/>
    <col min="14085" max="14085" width="9.140625" style="114"/>
    <col min="14086" max="14086" width="15.7109375" style="114" customWidth="1"/>
    <col min="14087" max="14087" width="17.140625" style="114" customWidth="1"/>
    <col min="14088" max="14088" width="12.7109375" style="114" customWidth="1"/>
    <col min="14089" max="14089" width="16.5703125" style="114" customWidth="1"/>
    <col min="14090" max="14336" width="9.140625" style="114"/>
    <col min="14337" max="14337" width="5.7109375" style="114" customWidth="1"/>
    <col min="14338" max="14338" width="9.7109375" style="114" customWidth="1"/>
    <col min="14339" max="14339" width="13" style="114" customWidth="1"/>
    <col min="14340" max="14340" width="10.42578125" style="114" customWidth="1"/>
    <col min="14341" max="14341" width="9.140625" style="114"/>
    <col min="14342" max="14342" width="15.7109375" style="114" customWidth="1"/>
    <col min="14343" max="14343" width="17.140625" style="114" customWidth="1"/>
    <col min="14344" max="14344" width="12.7109375" style="114" customWidth="1"/>
    <col min="14345" max="14345" width="16.5703125" style="114" customWidth="1"/>
    <col min="14346" max="14592" width="9.140625" style="114"/>
    <col min="14593" max="14593" width="5.7109375" style="114" customWidth="1"/>
    <col min="14594" max="14594" width="9.7109375" style="114" customWidth="1"/>
    <col min="14595" max="14595" width="13" style="114" customWidth="1"/>
    <col min="14596" max="14596" width="10.42578125" style="114" customWidth="1"/>
    <col min="14597" max="14597" width="9.140625" style="114"/>
    <col min="14598" max="14598" width="15.7109375" style="114" customWidth="1"/>
    <col min="14599" max="14599" width="17.140625" style="114" customWidth="1"/>
    <col min="14600" max="14600" width="12.7109375" style="114" customWidth="1"/>
    <col min="14601" max="14601" width="16.5703125" style="114" customWidth="1"/>
    <col min="14602" max="14848" width="9.140625" style="114"/>
    <col min="14849" max="14849" width="5.7109375" style="114" customWidth="1"/>
    <col min="14850" max="14850" width="9.7109375" style="114" customWidth="1"/>
    <col min="14851" max="14851" width="13" style="114" customWidth="1"/>
    <col min="14852" max="14852" width="10.42578125" style="114" customWidth="1"/>
    <col min="14853" max="14853" width="9.140625" style="114"/>
    <col min="14854" max="14854" width="15.7109375" style="114" customWidth="1"/>
    <col min="14855" max="14855" width="17.140625" style="114" customWidth="1"/>
    <col min="14856" max="14856" width="12.7109375" style="114" customWidth="1"/>
    <col min="14857" max="14857" width="16.5703125" style="114" customWidth="1"/>
    <col min="14858" max="15104" width="9.140625" style="114"/>
    <col min="15105" max="15105" width="5.7109375" style="114" customWidth="1"/>
    <col min="15106" max="15106" width="9.7109375" style="114" customWidth="1"/>
    <col min="15107" max="15107" width="13" style="114" customWidth="1"/>
    <col min="15108" max="15108" width="10.42578125" style="114" customWidth="1"/>
    <col min="15109" max="15109" width="9.140625" style="114"/>
    <col min="15110" max="15110" width="15.7109375" style="114" customWidth="1"/>
    <col min="15111" max="15111" width="17.140625" style="114" customWidth="1"/>
    <col min="15112" max="15112" width="12.7109375" style="114" customWidth="1"/>
    <col min="15113" max="15113" width="16.5703125" style="114" customWidth="1"/>
    <col min="15114" max="15360" width="9.140625" style="114"/>
    <col min="15361" max="15361" width="5.7109375" style="114" customWidth="1"/>
    <col min="15362" max="15362" width="9.7109375" style="114" customWidth="1"/>
    <col min="15363" max="15363" width="13" style="114" customWidth="1"/>
    <col min="15364" max="15364" width="10.42578125" style="114" customWidth="1"/>
    <col min="15365" max="15365" width="9.140625" style="114"/>
    <col min="15366" max="15366" width="15.7109375" style="114" customWidth="1"/>
    <col min="15367" max="15367" width="17.140625" style="114" customWidth="1"/>
    <col min="15368" max="15368" width="12.7109375" style="114" customWidth="1"/>
    <col min="15369" max="15369" width="16.5703125" style="114" customWidth="1"/>
    <col min="15370" max="15616" width="9.140625" style="114"/>
    <col min="15617" max="15617" width="5.7109375" style="114" customWidth="1"/>
    <col min="15618" max="15618" width="9.7109375" style="114" customWidth="1"/>
    <col min="15619" max="15619" width="13" style="114" customWidth="1"/>
    <col min="15620" max="15620" width="10.42578125" style="114" customWidth="1"/>
    <col min="15621" max="15621" width="9.140625" style="114"/>
    <col min="15622" max="15622" width="15.7109375" style="114" customWidth="1"/>
    <col min="15623" max="15623" width="17.140625" style="114" customWidth="1"/>
    <col min="15624" max="15624" width="12.7109375" style="114" customWidth="1"/>
    <col min="15625" max="15625" width="16.5703125" style="114" customWidth="1"/>
    <col min="15626" max="15872" width="9.140625" style="114"/>
    <col min="15873" max="15873" width="5.7109375" style="114" customWidth="1"/>
    <col min="15874" max="15874" width="9.7109375" style="114" customWidth="1"/>
    <col min="15875" max="15875" width="13" style="114" customWidth="1"/>
    <col min="15876" max="15876" width="10.42578125" style="114" customWidth="1"/>
    <col min="15877" max="15877" width="9.140625" style="114"/>
    <col min="15878" max="15878" width="15.7109375" style="114" customWidth="1"/>
    <col min="15879" max="15879" width="17.140625" style="114" customWidth="1"/>
    <col min="15880" max="15880" width="12.7109375" style="114" customWidth="1"/>
    <col min="15881" max="15881" width="16.5703125" style="114" customWidth="1"/>
    <col min="15882" max="16128" width="9.140625" style="114"/>
    <col min="16129" max="16129" width="5.7109375" style="114" customWidth="1"/>
    <col min="16130" max="16130" width="9.7109375" style="114" customWidth="1"/>
    <col min="16131" max="16131" width="13" style="114" customWidth="1"/>
    <col min="16132" max="16132" width="10.42578125" style="114" customWidth="1"/>
    <col min="16133" max="16133" width="9.140625" style="114"/>
    <col min="16134" max="16134" width="15.7109375" style="114" customWidth="1"/>
    <col min="16135" max="16135" width="17.140625" style="114" customWidth="1"/>
    <col min="16136" max="16136" width="12.7109375" style="114" customWidth="1"/>
    <col min="16137" max="16137" width="16.5703125" style="114" customWidth="1"/>
    <col min="16138" max="16384" width="9.140625" style="114"/>
  </cols>
  <sheetData>
    <row r="1" spans="1:8" x14ac:dyDescent="0.2">
      <c r="A1" s="111"/>
      <c r="B1" s="112"/>
      <c r="C1" s="112"/>
      <c r="D1" s="112"/>
      <c r="E1" s="112"/>
      <c r="F1" s="112"/>
      <c r="G1" s="112"/>
      <c r="H1" s="113"/>
    </row>
    <row r="2" spans="1:8" ht="15" x14ac:dyDescent="0.25">
      <c r="A2" s="210" t="s">
        <v>184</v>
      </c>
      <c r="B2" s="211"/>
      <c r="C2" s="211"/>
      <c r="D2" s="211"/>
      <c r="E2" s="211"/>
      <c r="F2" s="211"/>
      <c r="G2" s="211"/>
      <c r="H2" s="212"/>
    </row>
    <row r="3" spans="1:8" x14ac:dyDescent="0.2">
      <c r="A3" s="115"/>
      <c r="B3" s="116"/>
      <c r="C3" s="116"/>
      <c r="D3" s="116"/>
      <c r="E3" s="116"/>
      <c r="F3" s="116"/>
      <c r="G3" s="116"/>
      <c r="H3" s="117"/>
    </row>
    <row r="4" spans="1:8" x14ac:dyDescent="0.2">
      <c r="A4" s="115"/>
      <c r="B4" s="116" t="s">
        <v>185</v>
      </c>
      <c r="C4" s="116"/>
      <c r="D4" s="116" t="s">
        <v>16</v>
      </c>
      <c r="E4" s="116" t="s">
        <v>186</v>
      </c>
      <c r="F4" s="116"/>
      <c r="G4" s="116"/>
      <c r="H4" s="117"/>
    </row>
    <row r="5" spans="1:8" x14ac:dyDescent="0.2">
      <c r="A5" s="115"/>
      <c r="B5" s="116" t="s">
        <v>187</v>
      </c>
      <c r="C5" s="116"/>
      <c r="D5" s="116" t="s">
        <v>16</v>
      </c>
      <c r="E5" s="116" t="str">
        <f>+'[11]daftar harga bahan'!E4</f>
        <v>KABUPATEN  PEKALONGAN</v>
      </c>
      <c r="F5" s="116"/>
      <c r="G5" s="116"/>
      <c r="H5" s="117"/>
    </row>
    <row r="6" spans="1:8" x14ac:dyDescent="0.2">
      <c r="A6" s="118"/>
      <c r="B6" s="119"/>
      <c r="C6" s="119"/>
      <c r="D6" s="120"/>
      <c r="E6" s="119"/>
      <c r="F6" s="119"/>
      <c r="G6" s="213" t="s">
        <v>188</v>
      </c>
      <c r="H6" s="214"/>
    </row>
    <row r="7" spans="1:8" ht="5.25" customHeight="1" x14ac:dyDescent="0.2">
      <c r="A7" s="121"/>
      <c r="B7" s="121"/>
      <c r="C7" s="121"/>
      <c r="D7" s="121"/>
      <c r="E7" s="121"/>
      <c r="F7" s="121"/>
      <c r="G7" s="121"/>
      <c r="H7" s="121"/>
    </row>
    <row r="8" spans="1:8" ht="20.25" customHeight="1" x14ac:dyDescent="0.2">
      <c r="A8" s="122"/>
      <c r="B8" s="111"/>
      <c r="C8" s="112"/>
      <c r="D8" s="113"/>
      <c r="E8" s="123"/>
      <c r="F8" s="215" t="s">
        <v>180</v>
      </c>
      <c r="G8" s="217" t="s">
        <v>189</v>
      </c>
      <c r="H8" s="122"/>
    </row>
    <row r="9" spans="1:8" ht="17.25" customHeight="1" x14ac:dyDescent="0.2">
      <c r="A9" s="124" t="s">
        <v>190</v>
      </c>
      <c r="B9" s="219" t="s">
        <v>191</v>
      </c>
      <c r="C9" s="220"/>
      <c r="D9" s="221"/>
      <c r="E9" s="125" t="s">
        <v>192</v>
      </c>
      <c r="F9" s="216"/>
      <c r="G9" s="218"/>
      <c r="H9" s="126" t="s">
        <v>193</v>
      </c>
    </row>
    <row r="10" spans="1:8" x14ac:dyDescent="0.2">
      <c r="A10" s="127"/>
      <c r="B10" s="118"/>
      <c r="C10" s="119"/>
      <c r="D10" s="128"/>
      <c r="E10" s="129"/>
      <c r="F10" s="130">
        <v>1.25</v>
      </c>
      <c r="G10" s="131" t="s">
        <v>194</v>
      </c>
      <c r="H10" s="127"/>
    </row>
    <row r="11" spans="1:8" ht="21.95" customHeight="1" x14ac:dyDescent="0.2">
      <c r="A11" s="132">
        <v>1</v>
      </c>
      <c r="B11" s="133" t="s">
        <v>195</v>
      </c>
      <c r="C11" s="133"/>
      <c r="D11" s="133"/>
      <c r="E11" s="134" t="s">
        <v>196</v>
      </c>
      <c r="F11" s="135">
        <v>75000</v>
      </c>
      <c r="G11" s="135">
        <f>$F$10*F11</f>
        <v>93750</v>
      </c>
      <c r="H11" s="136"/>
    </row>
    <row r="12" spans="1:8" ht="21.95" customHeight="1" x14ac:dyDescent="0.2">
      <c r="A12" s="137">
        <v>2</v>
      </c>
      <c r="B12" s="133" t="s">
        <v>197</v>
      </c>
      <c r="C12" s="133"/>
      <c r="D12" s="133"/>
      <c r="E12" s="138" t="s">
        <v>196</v>
      </c>
      <c r="F12" s="135">
        <v>100000</v>
      </c>
      <c r="G12" s="135">
        <f t="shared" ref="G12:G33" si="0">$F$10*F12</f>
        <v>125000</v>
      </c>
      <c r="H12" s="136"/>
    </row>
    <row r="13" spans="1:8" ht="21.95" customHeight="1" x14ac:dyDescent="0.2">
      <c r="A13" s="137">
        <v>3</v>
      </c>
      <c r="B13" s="133" t="s">
        <v>198</v>
      </c>
      <c r="C13" s="133"/>
      <c r="D13" s="133"/>
      <c r="E13" s="134" t="s">
        <v>196</v>
      </c>
      <c r="F13" s="135">
        <v>85000</v>
      </c>
      <c r="G13" s="135">
        <f t="shared" si="0"/>
        <v>106250</v>
      </c>
      <c r="H13" s="136"/>
    </row>
    <row r="14" spans="1:8" ht="21.95" customHeight="1" x14ac:dyDescent="0.2">
      <c r="A14" s="137">
        <v>4</v>
      </c>
      <c r="B14" s="133" t="s">
        <v>199</v>
      </c>
      <c r="C14" s="133"/>
      <c r="D14" s="133"/>
      <c r="E14" s="134" t="s">
        <v>196</v>
      </c>
      <c r="F14" s="135">
        <v>85000</v>
      </c>
      <c r="G14" s="135">
        <f t="shared" si="0"/>
        <v>106250</v>
      </c>
      <c r="H14" s="136"/>
    </row>
    <row r="15" spans="1:8" s="144" customFormat="1" ht="21.95" customHeight="1" x14ac:dyDescent="0.2">
      <c r="A15" s="139">
        <v>5</v>
      </c>
      <c r="B15" s="140" t="s">
        <v>200</v>
      </c>
      <c r="C15" s="140"/>
      <c r="D15" s="140"/>
      <c r="E15" s="141" t="s">
        <v>196</v>
      </c>
      <c r="F15" s="142">
        <v>100000</v>
      </c>
      <c r="G15" s="135">
        <f t="shared" si="0"/>
        <v>125000</v>
      </c>
      <c r="H15" s="143"/>
    </row>
    <row r="16" spans="1:8" s="144" customFormat="1" ht="21.95" customHeight="1" x14ac:dyDescent="0.2">
      <c r="A16" s="145">
        <v>6</v>
      </c>
      <c r="B16" s="146" t="s">
        <v>201</v>
      </c>
      <c r="C16" s="146"/>
      <c r="D16" s="146"/>
      <c r="E16" s="147" t="s">
        <v>196</v>
      </c>
      <c r="F16" s="142">
        <v>85000</v>
      </c>
      <c r="G16" s="135">
        <f t="shared" si="0"/>
        <v>106250</v>
      </c>
      <c r="H16" s="148"/>
    </row>
    <row r="17" spans="1:8" s="144" customFormat="1" ht="21.95" customHeight="1" x14ac:dyDescent="0.2">
      <c r="A17" s="139">
        <v>7</v>
      </c>
      <c r="B17" s="140" t="s">
        <v>202</v>
      </c>
      <c r="C17" s="140"/>
      <c r="D17" s="140"/>
      <c r="E17" s="141" t="s">
        <v>196</v>
      </c>
      <c r="F17" s="142">
        <v>100000</v>
      </c>
      <c r="G17" s="135">
        <f t="shared" si="0"/>
        <v>125000</v>
      </c>
      <c r="H17" s="143"/>
    </row>
    <row r="18" spans="1:8" s="144" customFormat="1" ht="21.95" customHeight="1" x14ac:dyDescent="0.2">
      <c r="A18" s="145">
        <v>8</v>
      </c>
      <c r="B18" s="146" t="s">
        <v>203</v>
      </c>
      <c r="C18" s="146"/>
      <c r="D18" s="146"/>
      <c r="E18" s="147" t="s">
        <v>196</v>
      </c>
      <c r="F18" s="142">
        <v>85000</v>
      </c>
      <c r="G18" s="135">
        <f t="shared" si="0"/>
        <v>106250</v>
      </c>
      <c r="H18" s="148"/>
    </row>
    <row r="19" spans="1:8" s="144" customFormat="1" ht="21.95" customHeight="1" x14ac:dyDescent="0.2">
      <c r="A19" s="139">
        <v>9</v>
      </c>
      <c r="B19" s="140" t="s">
        <v>204</v>
      </c>
      <c r="C19" s="140"/>
      <c r="D19" s="140"/>
      <c r="E19" s="141" t="s">
        <v>196</v>
      </c>
      <c r="F19" s="142">
        <v>100000</v>
      </c>
      <c r="G19" s="135">
        <f t="shared" si="0"/>
        <v>125000</v>
      </c>
      <c r="H19" s="143"/>
    </row>
    <row r="20" spans="1:8" s="144" customFormat="1" ht="21.95" customHeight="1" x14ac:dyDescent="0.2">
      <c r="A20" s="145">
        <v>10</v>
      </c>
      <c r="B20" s="146" t="s">
        <v>205</v>
      </c>
      <c r="C20" s="146"/>
      <c r="D20" s="146"/>
      <c r="E20" s="147" t="s">
        <v>196</v>
      </c>
      <c r="F20" s="142">
        <v>85000</v>
      </c>
      <c r="G20" s="135">
        <f t="shared" si="0"/>
        <v>106250</v>
      </c>
      <c r="H20" s="148"/>
    </row>
    <row r="21" spans="1:8" s="144" customFormat="1" ht="21.95" customHeight="1" x14ac:dyDescent="0.2">
      <c r="A21" s="149">
        <v>11</v>
      </c>
      <c r="B21" s="150" t="s">
        <v>206</v>
      </c>
      <c r="C21" s="150"/>
      <c r="D21" s="150"/>
      <c r="E21" s="151" t="s">
        <v>196</v>
      </c>
      <c r="F21" s="142">
        <v>100000</v>
      </c>
      <c r="G21" s="135">
        <f t="shared" si="0"/>
        <v>125000</v>
      </c>
      <c r="H21" s="152"/>
    </row>
    <row r="22" spans="1:8" s="144" customFormat="1" ht="21.95" customHeight="1" x14ac:dyDescent="0.2">
      <c r="A22" s="145">
        <v>12</v>
      </c>
      <c r="B22" s="146" t="s">
        <v>207</v>
      </c>
      <c r="C22" s="146"/>
      <c r="D22" s="146"/>
      <c r="E22" s="147" t="s">
        <v>196</v>
      </c>
      <c r="F22" s="142">
        <v>85000</v>
      </c>
      <c r="G22" s="135">
        <f t="shared" si="0"/>
        <v>106250</v>
      </c>
      <c r="H22" s="148"/>
    </row>
    <row r="23" spans="1:8" ht="21.95" customHeight="1" x14ac:dyDescent="0.2">
      <c r="A23" s="137">
        <v>13</v>
      </c>
      <c r="B23" s="133" t="s">
        <v>208</v>
      </c>
      <c r="C23" s="133"/>
      <c r="D23" s="133"/>
      <c r="E23" s="134" t="s">
        <v>196</v>
      </c>
      <c r="F23" s="135">
        <v>100000</v>
      </c>
      <c r="G23" s="135">
        <f t="shared" si="0"/>
        <v>125000</v>
      </c>
      <c r="H23" s="136"/>
    </row>
    <row r="24" spans="1:8" ht="21.95" customHeight="1" x14ac:dyDescent="0.2">
      <c r="A24" s="137">
        <v>14</v>
      </c>
      <c r="B24" s="133" t="s">
        <v>209</v>
      </c>
      <c r="C24" s="133"/>
      <c r="D24" s="133"/>
      <c r="E24" s="134" t="s">
        <v>196</v>
      </c>
      <c r="F24" s="135">
        <v>85000</v>
      </c>
      <c r="G24" s="135">
        <f t="shared" si="0"/>
        <v>106250</v>
      </c>
      <c r="H24" s="136"/>
    </row>
    <row r="25" spans="1:8" ht="21.95" customHeight="1" x14ac:dyDescent="0.2">
      <c r="A25" s="137">
        <v>15</v>
      </c>
      <c r="B25" s="133" t="s">
        <v>210</v>
      </c>
      <c r="C25" s="133"/>
      <c r="D25" s="133"/>
      <c r="E25" s="134" t="s">
        <v>196</v>
      </c>
      <c r="F25" s="135">
        <v>150000</v>
      </c>
      <c r="G25" s="135">
        <f t="shared" si="0"/>
        <v>187500</v>
      </c>
      <c r="H25" s="136"/>
    </row>
    <row r="26" spans="1:8" ht="21.95" customHeight="1" x14ac:dyDescent="0.2">
      <c r="A26" s="137">
        <v>16</v>
      </c>
      <c r="B26" s="153" t="s">
        <v>211</v>
      </c>
      <c r="C26" s="133"/>
      <c r="D26" s="133"/>
      <c r="E26" s="134" t="s">
        <v>196</v>
      </c>
      <c r="F26" s="135">
        <v>85000</v>
      </c>
      <c r="G26" s="135">
        <f t="shared" si="0"/>
        <v>106250</v>
      </c>
      <c r="H26" s="136"/>
    </row>
    <row r="27" spans="1:8" ht="21.95" customHeight="1" x14ac:dyDescent="0.2">
      <c r="A27" s="137">
        <v>17</v>
      </c>
      <c r="B27" s="133" t="s">
        <v>212</v>
      </c>
      <c r="C27" s="133"/>
      <c r="D27" s="133"/>
      <c r="E27" s="134" t="s">
        <v>196</v>
      </c>
      <c r="F27" s="135">
        <v>125000</v>
      </c>
      <c r="G27" s="135">
        <f t="shared" si="0"/>
        <v>156250</v>
      </c>
      <c r="H27" s="136"/>
    </row>
    <row r="28" spans="1:8" ht="21.95" customHeight="1" x14ac:dyDescent="0.2">
      <c r="A28" s="137">
        <v>18</v>
      </c>
      <c r="B28" s="133" t="s">
        <v>213</v>
      </c>
      <c r="C28" s="133"/>
      <c r="D28" s="133"/>
      <c r="E28" s="134" t="s">
        <v>196</v>
      </c>
      <c r="F28" s="135">
        <v>80000</v>
      </c>
      <c r="G28" s="135">
        <f t="shared" si="0"/>
        <v>100000</v>
      </c>
      <c r="H28" s="136"/>
    </row>
    <row r="29" spans="1:8" ht="21.95" customHeight="1" x14ac:dyDescent="0.2">
      <c r="A29" s="137">
        <v>19</v>
      </c>
      <c r="B29" s="133" t="s">
        <v>214</v>
      </c>
      <c r="C29" s="133"/>
      <c r="D29" s="133"/>
      <c r="E29" s="134" t="s">
        <v>196</v>
      </c>
      <c r="F29" s="135">
        <v>70000</v>
      </c>
      <c r="G29" s="135">
        <f t="shared" si="0"/>
        <v>87500</v>
      </c>
      <c r="H29" s="136"/>
    </row>
    <row r="30" spans="1:8" ht="21.95" customHeight="1" x14ac:dyDescent="0.2">
      <c r="A30" s="137">
        <v>20</v>
      </c>
      <c r="B30" s="133" t="s">
        <v>215</v>
      </c>
      <c r="C30" s="133"/>
      <c r="D30" s="133"/>
      <c r="E30" s="134" t="s">
        <v>196</v>
      </c>
      <c r="F30" s="135">
        <v>70000</v>
      </c>
      <c r="G30" s="135">
        <f t="shared" si="0"/>
        <v>87500</v>
      </c>
      <c r="H30" s="136"/>
    </row>
    <row r="31" spans="1:8" ht="21.95" customHeight="1" x14ac:dyDescent="0.2">
      <c r="A31" s="137">
        <v>21</v>
      </c>
      <c r="B31" s="133" t="s">
        <v>216</v>
      </c>
      <c r="C31" s="133"/>
      <c r="D31" s="133"/>
      <c r="E31" s="134" t="s">
        <v>196</v>
      </c>
      <c r="F31" s="135">
        <v>125000</v>
      </c>
      <c r="G31" s="135">
        <f t="shared" si="0"/>
        <v>156250</v>
      </c>
      <c r="H31" s="154"/>
    </row>
    <row r="32" spans="1:8" ht="21.95" customHeight="1" x14ac:dyDescent="0.2">
      <c r="A32" s="137">
        <v>22</v>
      </c>
      <c r="B32" s="133" t="s">
        <v>217</v>
      </c>
      <c r="C32" s="133"/>
      <c r="D32" s="133"/>
      <c r="E32" s="134" t="s">
        <v>196</v>
      </c>
      <c r="F32" s="135">
        <v>70000</v>
      </c>
      <c r="G32" s="135">
        <f t="shared" si="0"/>
        <v>87500</v>
      </c>
      <c r="H32" s="155"/>
    </row>
    <row r="33" spans="1:8" ht="21.95" customHeight="1" x14ac:dyDescent="0.2">
      <c r="A33" s="156">
        <v>23</v>
      </c>
      <c r="B33" s="157" t="s">
        <v>218</v>
      </c>
      <c r="C33" s="157"/>
      <c r="D33" s="157"/>
      <c r="E33" s="158" t="s">
        <v>196</v>
      </c>
      <c r="F33" s="159">
        <v>100000</v>
      </c>
      <c r="G33" s="135">
        <f t="shared" si="0"/>
        <v>125000</v>
      </c>
      <c r="H33" s="160"/>
    </row>
    <row r="34" spans="1:8" ht="21.95" customHeight="1" x14ac:dyDescent="0.2">
      <c r="A34" s="161"/>
      <c r="B34" s="161"/>
      <c r="C34" s="161"/>
      <c r="D34" s="161"/>
      <c r="E34" s="161"/>
      <c r="F34" s="161"/>
      <c r="G34" s="161"/>
      <c r="H34" s="161"/>
    </row>
    <row r="35" spans="1:8" ht="21.95" customHeight="1" x14ac:dyDescent="0.2">
      <c r="A35" s="161"/>
      <c r="B35" s="161"/>
      <c r="C35" s="161"/>
      <c r="D35" s="161"/>
      <c r="E35" s="161"/>
      <c r="F35" s="161"/>
      <c r="G35" s="161"/>
      <c r="H35" s="161"/>
    </row>
    <row r="36" spans="1:8" ht="21.95" customHeight="1" x14ac:dyDescent="0.2">
      <c r="A36" s="161"/>
      <c r="B36" s="161"/>
      <c r="C36" s="161"/>
      <c r="D36" s="161"/>
      <c r="E36" s="161"/>
      <c r="F36" s="161"/>
      <c r="G36" s="161"/>
      <c r="H36" s="161"/>
    </row>
    <row r="37" spans="1:8" ht="21.95" customHeight="1" x14ac:dyDescent="0.2">
      <c r="A37" s="161"/>
      <c r="B37" s="161"/>
      <c r="C37" s="161"/>
      <c r="D37" s="161"/>
      <c r="E37" s="161"/>
      <c r="F37" s="161"/>
      <c r="G37" s="161"/>
      <c r="H37" s="161"/>
    </row>
    <row r="38" spans="1:8" ht="21.95" customHeight="1" x14ac:dyDescent="0.2">
      <c r="A38" s="161"/>
      <c r="B38" s="161"/>
      <c r="C38" s="161"/>
      <c r="D38" s="161"/>
      <c r="E38" s="161"/>
      <c r="F38" s="161"/>
      <c r="G38" s="161"/>
      <c r="H38" s="161"/>
    </row>
    <row r="46" spans="1:8" ht="6" customHeight="1" x14ac:dyDescent="0.2"/>
    <row r="47" spans="1:8" ht="17.25" customHeight="1" x14ac:dyDescent="0.2"/>
  </sheetData>
  <mergeCells count="5">
    <mergeCell ref="A2:H2"/>
    <mergeCell ref="G6:H6"/>
    <mergeCell ref="F8:F9"/>
    <mergeCell ref="G8:G9"/>
    <mergeCell ref="B9:D9"/>
  </mergeCells>
  <printOptions horizontalCentered="1"/>
  <pageMargins left="0.62" right="0.35" top="1" bottom="1" header="0.5" footer="0.5"/>
  <pageSetup paperSize="256" orientation="portrait" horizontalDpi="4294967293" verticalDpi="4294967293" r:id="rId1"/>
  <headerFooter alignWithMargins="0">
    <oddFooter>&amp;L&amp;F&amp;C&amp;N&amp;R&amp;A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workbookViewId="0">
      <selection activeCell="F18" sqref="F18:G18"/>
    </sheetView>
  </sheetViews>
  <sheetFormatPr defaultRowHeight="15" x14ac:dyDescent="0.25"/>
  <cols>
    <col min="1" max="1" width="6.140625" customWidth="1"/>
    <col min="2" max="2" width="23.28515625" customWidth="1"/>
    <col min="3" max="3" width="3.85546875" customWidth="1"/>
    <col min="4" max="4" width="24.28515625" style="2" customWidth="1"/>
    <col min="5" max="6" width="9.140625" style="2"/>
    <col min="7" max="7" width="6" style="2" customWidth="1"/>
    <col min="8" max="8" width="9.140625" style="2"/>
    <col min="9" max="9" width="18.140625" style="2" customWidth="1"/>
    <col min="10" max="10" width="21.7109375" style="2" customWidth="1"/>
  </cols>
  <sheetData>
    <row r="1" spans="1:10" x14ac:dyDescent="0.25">
      <c r="A1" s="222" t="s">
        <v>10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x14ac:dyDescent="0.25">
      <c r="A2" s="222" t="s">
        <v>11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x14ac:dyDescent="0.25">
      <c r="A3" t="s">
        <v>12</v>
      </c>
      <c r="C3" t="s">
        <v>16</v>
      </c>
      <c r="D3" s="2" t="s">
        <v>56</v>
      </c>
    </row>
    <row r="4" spans="1:10" x14ac:dyDescent="0.25">
      <c r="A4" t="s">
        <v>13</v>
      </c>
      <c r="C4" t="s">
        <v>16</v>
      </c>
      <c r="D4" s="2" t="s">
        <v>58</v>
      </c>
    </row>
    <row r="5" spans="1:10" x14ac:dyDescent="0.25">
      <c r="A5" t="s">
        <v>14</v>
      </c>
      <c r="C5" t="s">
        <v>16</v>
      </c>
      <c r="D5" s="2" t="s">
        <v>59</v>
      </c>
    </row>
    <row r="6" spans="1:10" x14ac:dyDescent="0.25">
      <c r="A6" t="s">
        <v>15</v>
      </c>
      <c r="C6" t="s">
        <v>16</v>
      </c>
      <c r="D6" s="25" t="s">
        <v>60</v>
      </c>
    </row>
    <row r="8" spans="1:10" ht="15" customHeight="1" x14ac:dyDescent="0.25">
      <c r="A8" s="177" t="s">
        <v>0</v>
      </c>
      <c r="B8" s="177" t="s">
        <v>1</v>
      </c>
      <c r="C8" s="177"/>
      <c r="D8" s="177"/>
      <c r="E8" s="177" t="s">
        <v>4</v>
      </c>
      <c r="F8" s="177" t="s">
        <v>5</v>
      </c>
      <c r="G8" s="177"/>
      <c r="H8" s="177" t="s">
        <v>6</v>
      </c>
      <c r="I8" s="177" t="s">
        <v>24</v>
      </c>
      <c r="J8" s="177" t="s">
        <v>7</v>
      </c>
    </row>
    <row r="9" spans="1:10" x14ac:dyDescent="0.25">
      <c r="A9" s="177"/>
      <c r="B9" s="177"/>
      <c r="C9" s="177"/>
      <c r="D9" s="177"/>
      <c r="E9" s="177"/>
      <c r="F9" s="177"/>
      <c r="G9" s="177"/>
      <c r="H9" s="177"/>
      <c r="I9" s="177"/>
      <c r="J9" s="177"/>
    </row>
    <row r="10" spans="1:10" ht="15" customHeight="1" x14ac:dyDescent="0.25">
      <c r="A10" s="177"/>
      <c r="B10" s="4" t="s">
        <v>2</v>
      </c>
      <c r="C10" s="4"/>
      <c r="D10" s="4" t="s">
        <v>3</v>
      </c>
      <c r="E10" s="177"/>
      <c r="F10" s="177"/>
      <c r="G10" s="177"/>
      <c r="H10" s="177"/>
      <c r="I10" s="177"/>
      <c r="J10" s="20" t="s">
        <v>8</v>
      </c>
    </row>
    <row r="11" spans="1:10" ht="30" x14ac:dyDescent="0.25">
      <c r="A11" s="28">
        <v>1</v>
      </c>
      <c r="B11" s="26" t="s">
        <v>9</v>
      </c>
      <c r="C11" s="6"/>
      <c r="D11" s="6"/>
      <c r="E11" s="6"/>
      <c r="F11" s="44"/>
      <c r="G11" s="45"/>
      <c r="H11" s="6"/>
      <c r="I11" s="6"/>
      <c r="J11" s="6"/>
    </row>
    <row r="12" spans="1:10" ht="15" customHeight="1" x14ac:dyDescent="0.25">
      <c r="A12" s="176" t="s">
        <v>17</v>
      </c>
      <c r="B12" s="176"/>
      <c r="C12" s="176"/>
      <c r="D12" s="176"/>
      <c r="E12" s="176"/>
      <c r="F12" s="176"/>
      <c r="G12" s="176"/>
      <c r="H12" s="176"/>
      <c r="I12" s="176"/>
      <c r="J12" s="6"/>
    </row>
    <row r="13" spans="1:10" ht="30" x14ac:dyDescent="0.25">
      <c r="A13" s="181">
        <v>2</v>
      </c>
      <c r="B13" s="178" t="s">
        <v>20</v>
      </c>
      <c r="C13" s="7">
        <v>1</v>
      </c>
      <c r="D13" s="63" t="s">
        <v>51</v>
      </c>
      <c r="E13" s="64" t="s">
        <v>52</v>
      </c>
      <c r="F13" s="65" t="s">
        <v>53</v>
      </c>
      <c r="G13" s="50" t="s">
        <v>158</v>
      </c>
      <c r="H13" s="75"/>
      <c r="I13" s="48" t="s">
        <v>54</v>
      </c>
      <c r="J13" s="66">
        <v>490658200</v>
      </c>
    </row>
    <row r="14" spans="1:10" x14ac:dyDescent="0.25">
      <c r="A14" s="182"/>
      <c r="B14" s="179"/>
      <c r="C14" s="7"/>
      <c r="E14" s="1"/>
      <c r="F14" s="189" t="s">
        <v>168</v>
      </c>
      <c r="G14" s="190"/>
      <c r="H14" s="87" t="s">
        <v>167</v>
      </c>
      <c r="I14" s="14"/>
      <c r="J14" s="14"/>
    </row>
    <row r="15" spans="1:10" x14ac:dyDescent="0.25">
      <c r="A15" s="182"/>
      <c r="B15" s="179"/>
      <c r="C15" s="7"/>
      <c r="D15" s="1" t="s">
        <v>164</v>
      </c>
      <c r="E15" s="1"/>
      <c r="F15" s="187">
        <f>2%*$J$13</f>
        <v>9813164</v>
      </c>
      <c r="G15" s="188"/>
      <c r="H15" s="90">
        <f>F15/$J$13</f>
        <v>0.02</v>
      </c>
      <c r="I15" s="14"/>
      <c r="J15" s="14"/>
    </row>
    <row r="16" spans="1:10" x14ac:dyDescent="0.25">
      <c r="A16" s="182"/>
      <c r="B16" s="179"/>
      <c r="C16" s="7"/>
      <c r="D16" s="1" t="s">
        <v>165</v>
      </c>
      <c r="E16" s="1"/>
      <c r="F16" s="187">
        <f>33%*$J$13</f>
        <v>161917206</v>
      </c>
      <c r="G16" s="188"/>
      <c r="H16" s="90">
        <f t="shared" ref="H16:H17" si="0">F16/$J$13</f>
        <v>0.33</v>
      </c>
      <c r="I16" s="14"/>
      <c r="J16" s="14"/>
    </row>
    <row r="17" spans="1:10" x14ac:dyDescent="0.25">
      <c r="A17" s="182"/>
      <c r="B17" s="179"/>
      <c r="C17" s="7"/>
      <c r="D17" s="1" t="s">
        <v>166</v>
      </c>
      <c r="E17" s="1"/>
      <c r="F17" s="187">
        <f>65%*$J$13</f>
        <v>318927830</v>
      </c>
      <c r="G17" s="188"/>
      <c r="H17" s="90">
        <f t="shared" si="0"/>
        <v>0.65</v>
      </c>
      <c r="I17" s="14"/>
      <c r="J17" s="14"/>
    </row>
    <row r="18" spans="1:10" x14ac:dyDescent="0.25">
      <c r="A18" s="182"/>
      <c r="B18" s="179"/>
      <c r="C18" s="7"/>
      <c r="D18" s="1"/>
      <c r="E18" s="1" t="s">
        <v>169</v>
      </c>
      <c r="F18" s="187">
        <f>SUM(F15:G17)</f>
        <v>490658200</v>
      </c>
      <c r="G18" s="188"/>
      <c r="H18" s="14"/>
      <c r="I18" s="14"/>
      <c r="J18" s="14"/>
    </row>
    <row r="19" spans="1:10" x14ac:dyDescent="0.25">
      <c r="A19" s="182"/>
      <c r="B19" s="179"/>
      <c r="C19" s="7">
        <v>2</v>
      </c>
      <c r="D19" s="63" t="s">
        <v>143</v>
      </c>
      <c r="E19" s="64" t="s">
        <v>144</v>
      </c>
      <c r="F19" s="49">
        <v>2480</v>
      </c>
      <c r="G19" s="50" t="s">
        <v>158</v>
      </c>
      <c r="H19" s="76"/>
      <c r="I19" s="48" t="s">
        <v>87</v>
      </c>
      <c r="J19" s="67">
        <v>133250000</v>
      </c>
    </row>
    <row r="20" spans="1:10" x14ac:dyDescent="0.25">
      <c r="A20" s="182"/>
      <c r="B20" s="179"/>
      <c r="C20" s="7"/>
      <c r="E20" s="1"/>
      <c r="F20" s="189" t="s">
        <v>168</v>
      </c>
      <c r="G20" s="190"/>
      <c r="H20" s="87" t="s">
        <v>167</v>
      </c>
      <c r="I20" s="14"/>
      <c r="J20" s="14"/>
    </row>
    <row r="21" spans="1:10" x14ac:dyDescent="0.25">
      <c r="A21" s="182"/>
      <c r="B21" s="179"/>
      <c r="C21" s="7"/>
      <c r="D21" s="1" t="s">
        <v>164</v>
      </c>
      <c r="E21" s="1"/>
      <c r="F21" s="187">
        <f>5%*$J$19</f>
        <v>6662500</v>
      </c>
      <c r="G21" s="188"/>
      <c r="H21" s="90">
        <f>F21/$J$19</f>
        <v>0.05</v>
      </c>
      <c r="I21" s="14"/>
      <c r="J21" s="14"/>
    </row>
    <row r="22" spans="1:10" x14ac:dyDescent="0.25">
      <c r="A22" s="182"/>
      <c r="B22" s="179"/>
      <c r="C22" s="7"/>
      <c r="D22" s="1" t="s">
        <v>165</v>
      </c>
      <c r="E22" s="1"/>
      <c r="F22" s="187">
        <f>30%*$J$19</f>
        <v>39975000</v>
      </c>
      <c r="G22" s="188"/>
      <c r="H22" s="90">
        <f t="shared" ref="H22:H23" si="1">F22/$J$19</f>
        <v>0.3</v>
      </c>
      <c r="I22" s="14"/>
      <c r="J22" s="14"/>
    </row>
    <row r="23" spans="1:10" x14ac:dyDescent="0.25">
      <c r="A23" s="182"/>
      <c r="B23" s="179"/>
      <c r="C23" s="7"/>
      <c r="D23" s="1" t="s">
        <v>166</v>
      </c>
      <c r="E23" s="1"/>
      <c r="F23" s="187">
        <f>65%*$J$19</f>
        <v>86612500</v>
      </c>
      <c r="G23" s="188"/>
      <c r="H23" s="90">
        <f t="shared" si="1"/>
        <v>0.65</v>
      </c>
      <c r="I23" s="14"/>
      <c r="J23" s="14"/>
    </row>
    <row r="24" spans="1:10" x14ac:dyDescent="0.25">
      <c r="A24" s="182"/>
      <c r="B24" s="179"/>
      <c r="C24" s="7"/>
      <c r="D24" s="1"/>
      <c r="E24" s="1" t="s">
        <v>169</v>
      </c>
      <c r="F24" s="187">
        <f>SUM(F21:G23)</f>
        <v>133250000</v>
      </c>
      <c r="G24" s="188"/>
      <c r="H24" s="14"/>
      <c r="I24" s="14"/>
      <c r="J24" s="14"/>
    </row>
    <row r="25" spans="1:10" x14ac:dyDescent="0.25">
      <c r="A25" s="182"/>
      <c r="B25" s="179"/>
      <c r="C25" s="7">
        <v>3</v>
      </c>
      <c r="D25" s="63" t="s">
        <v>145</v>
      </c>
      <c r="E25" s="64" t="s">
        <v>146</v>
      </c>
      <c r="F25" s="49">
        <v>400</v>
      </c>
      <c r="G25" s="50" t="s">
        <v>147</v>
      </c>
      <c r="H25" s="77"/>
      <c r="I25" s="48" t="s">
        <v>87</v>
      </c>
      <c r="J25" s="66">
        <v>85676000</v>
      </c>
    </row>
    <row r="26" spans="1:10" x14ac:dyDescent="0.25">
      <c r="A26" s="182"/>
      <c r="B26" s="179"/>
      <c r="C26" s="7"/>
      <c r="E26" s="1"/>
      <c r="F26" s="189" t="s">
        <v>168</v>
      </c>
      <c r="G26" s="190"/>
      <c r="H26" s="87" t="s">
        <v>167</v>
      </c>
      <c r="I26" s="14"/>
      <c r="J26" s="14"/>
    </row>
    <row r="27" spans="1:10" x14ac:dyDescent="0.25">
      <c r="A27" s="182"/>
      <c r="B27" s="179"/>
      <c r="C27" s="7"/>
      <c r="D27" s="1" t="s">
        <v>164</v>
      </c>
      <c r="E27" s="1"/>
      <c r="F27" s="187">
        <f>5%*$J$25</f>
        <v>4283800</v>
      </c>
      <c r="G27" s="188"/>
      <c r="H27" s="90">
        <f>F27/$J$25</f>
        <v>0.05</v>
      </c>
      <c r="I27" s="14"/>
      <c r="J27" s="14"/>
    </row>
    <row r="28" spans="1:10" x14ac:dyDescent="0.25">
      <c r="A28" s="182"/>
      <c r="B28" s="179"/>
      <c r="C28" s="7"/>
      <c r="D28" s="1" t="s">
        <v>165</v>
      </c>
      <c r="E28" s="1"/>
      <c r="F28" s="187">
        <f>30%*$J$25</f>
        <v>25702800</v>
      </c>
      <c r="G28" s="188"/>
      <c r="H28" s="90">
        <f t="shared" ref="H28:H29" si="2">F28/$J$25</f>
        <v>0.3</v>
      </c>
      <c r="I28" s="14"/>
      <c r="J28" s="14"/>
    </row>
    <row r="29" spans="1:10" x14ac:dyDescent="0.25">
      <c r="A29" s="182"/>
      <c r="B29" s="179"/>
      <c r="C29" s="7"/>
      <c r="D29" s="1" t="s">
        <v>166</v>
      </c>
      <c r="E29" s="1"/>
      <c r="F29" s="187">
        <f>65%*$J$25</f>
        <v>55689400</v>
      </c>
      <c r="G29" s="188"/>
      <c r="H29" s="90">
        <f t="shared" si="2"/>
        <v>0.65</v>
      </c>
      <c r="I29" s="14"/>
      <c r="J29" s="14"/>
    </row>
    <row r="30" spans="1:10" x14ac:dyDescent="0.25">
      <c r="A30" s="182"/>
      <c r="B30" s="179"/>
      <c r="C30" s="7"/>
      <c r="D30" s="1"/>
      <c r="E30" s="1" t="s">
        <v>169</v>
      </c>
      <c r="F30" s="187">
        <f>SUM(F27:G29)</f>
        <v>85676000</v>
      </c>
      <c r="G30" s="188"/>
      <c r="H30" s="14"/>
      <c r="I30" s="14"/>
      <c r="J30" s="14"/>
    </row>
    <row r="31" spans="1:10" x14ac:dyDescent="0.25">
      <c r="A31" s="182"/>
      <c r="B31" s="179"/>
      <c r="C31" s="7">
        <v>4</v>
      </c>
      <c r="D31" s="63" t="s">
        <v>148</v>
      </c>
      <c r="E31" s="64" t="s">
        <v>52</v>
      </c>
      <c r="F31" s="49">
        <v>100</v>
      </c>
      <c r="G31" s="50" t="s">
        <v>147</v>
      </c>
      <c r="H31" s="68"/>
      <c r="I31" s="48" t="s">
        <v>87</v>
      </c>
      <c r="J31" s="66">
        <v>40130000</v>
      </c>
    </row>
    <row r="32" spans="1:10" x14ac:dyDescent="0.25">
      <c r="A32" s="182"/>
      <c r="B32" s="179"/>
      <c r="C32" s="7"/>
      <c r="E32" s="1"/>
      <c r="F32" s="189" t="s">
        <v>168</v>
      </c>
      <c r="G32" s="190"/>
      <c r="H32" s="87" t="s">
        <v>167</v>
      </c>
      <c r="I32" s="14"/>
      <c r="J32" s="14"/>
    </row>
    <row r="33" spans="1:10" x14ac:dyDescent="0.25">
      <c r="A33" s="182"/>
      <c r="B33" s="179"/>
      <c r="C33" s="7"/>
      <c r="D33" s="1" t="s">
        <v>164</v>
      </c>
      <c r="E33" s="1"/>
      <c r="F33" s="187">
        <f>5%*$J$31</f>
        <v>2006500</v>
      </c>
      <c r="G33" s="188"/>
      <c r="H33" s="90">
        <f>F33/$J$31</f>
        <v>0.05</v>
      </c>
      <c r="I33" s="14"/>
      <c r="J33" s="14"/>
    </row>
    <row r="34" spans="1:10" x14ac:dyDescent="0.25">
      <c r="A34" s="182"/>
      <c r="B34" s="179"/>
      <c r="C34" s="7"/>
      <c r="D34" s="1" t="s">
        <v>165</v>
      </c>
      <c r="E34" s="1"/>
      <c r="F34" s="187">
        <f>30%*$J$31</f>
        <v>12039000</v>
      </c>
      <c r="G34" s="188"/>
      <c r="H34" s="90">
        <f t="shared" ref="H34:H35" si="3">F34/$J$31</f>
        <v>0.3</v>
      </c>
      <c r="I34" s="14"/>
      <c r="J34" s="14"/>
    </row>
    <row r="35" spans="1:10" x14ac:dyDescent="0.25">
      <c r="A35" s="182"/>
      <c r="B35" s="179"/>
      <c r="C35" s="7"/>
      <c r="D35" s="1" t="s">
        <v>166</v>
      </c>
      <c r="E35" s="1"/>
      <c r="F35" s="187">
        <f>65%*$J$31</f>
        <v>26084500</v>
      </c>
      <c r="G35" s="188"/>
      <c r="H35" s="90">
        <f t="shared" si="3"/>
        <v>0.65</v>
      </c>
      <c r="I35" s="14"/>
      <c r="J35" s="14"/>
    </row>
    <row r="36" spans="1:10" x14ac:dyDescent="0.25">
      <c r="A36" s="182"/>
      <c r="B36" s="179"/>
      <c r="C36" s="7"/>
      <c r="D36" s="1"/>
      <c r="E36" s="1" t="s">
        <v>169</v>
      </c>
      <c r="F36" s="187">
        <f>SUM(F33:G35)</f>
        <v>40130000</v>
      </c>
      <c r="G36" s="188"/>
      <c r="H36" s="14"/>
      <c r="I36" s="14"/>
      <c r="J36" s="14"/>
    </row>
    <row r="37" spans="1:10" ht="30" x14ac:dyDescent="0.25">
      <c r="A37" s="182"/>
      <c r="B37" s="179"/>
      <c r="C37" s="7">
        <v>5</v>
      </c>
      <c r="D37" s="70" t="s">
        <v>55</v>
      </c>
      <c r="E37" s="64" t="s">
        <v>56</v>
      </c>
      <c r="F37" s="49">
        <v>20</v>
      </c>
      <c r="G37" s="50" t="s">
        <v>57</v>
      </c>
      <c r="H37" s="68"/>
      <c r="I37" s="48" t="s">
        <v>54</v>
      </c>
      <c r="J37" s="71">
        <v>50000000</v>
      </c>
    </row>
    <row r="38" spans="1:10" x14ac:dyDescent="0.25">
      <c r="A38" s="182"/>
      <c r="B38" s="179"/>
      <c r="C38" s="7"/>
      <c r="E38" s="1"/>
      <c r="F38" s="189" t="s">
        <v>168</v>
      </c>
      <c r="G38" s="190"/>
      <c r="H38" s="87" t="s">
        <v>167</v>
      </c>
      <c r="I38" s="14"/>
      <c r="J38" s="14"/>
    </row>
    <row r="39" spans="1:10" x14ac:dyDescent="0.25">
      <c r="A39" s="182"/>
      <c r="B39" s="179"/>
      <c r="C39" s="7"/>
      <c r="D39" s="1" t="s">
        <v>164</v>
      </c>
      <c r="E39" s="1"/>
      <c r="F39" s="187">
        <f>5%*$J$37</f>
        <v>2500000</v>
      </c>
      <c r="G39" s="188"/>
      <c r="H39" s="90">
        <f>F39/$J$37</f>
        <v>0.05</v>
      </c>
      <c r="I39" s="14"/>
      <c r="J39" s="14"/>
    </row>
    <row r="40" spans="1:10" x14ac:dyDescent="0.25">
      <c r="A40" s="182"/>
      <c r="B40" s="179"/>
      <c r="C40" s="7"/>
      <c r="D40" s="1" t="s">
        <v>165</v>
      </c>
      <c r="E40" s="1"/>
      <c r="F40" s="187">
        <f>30%*$J$37</f>
        <v>15000000</v>
      </c>
      <c r="G40" s="188"/>
      <c r="H40" s="90">
        <f t="shared" ref="H40:H41" si="4">F40/$J$31</f>
        <v>0.37378519810615501</v>
      </c>
      <c r="I40" s="14"/>
      <c r="J40" s="14"/>
    </row>
    <row r="41" spans="1:10" x14ac:dyDescent="0.25">
      <c r="A41" s="182"/>
      <c r="B41" s="179"/>
      <c r="C41" s="7"/>
      <c r="D41" s="1" t="s">
        <v>166</v>
      </c>
      <c r="E41" s="1"/>
      <c r="F41" s="187">
        <f>65%*$J$37</f>
        <v>32500000</v>
      </c>
      <c r="G41" s="188"/>
      <c r="H41" s="90">
        <f t="shared" si="4"/>
        <v>0.8098679292300025</v>
      </c>
      <c r="I41" s="14"/>
      <c r="J41" s="14"/>
    </row>
    <row r="42" spans="1:10" x14ac:dyDescent="0.25">
      <c r="A42" s="182"/>
      <c r="B42" s="179"/>
      <c r="C42" s="7"/>
      <c r="D42" s="1"/>
      <c r="E42" s="1" t="s">
        <v>169</v>
      </c>
      <c r="F42" s="187">
        <f>SUM(F39:G41)</f>
        <v>50000000</v>
      </c>
      <c r="G42" s="188"/>
      <c r="H42" s="14"/>
      <c r="I42" s="14"/>
      <c r="J42" s="14"/>
    </row>
    <row r="43" spans="1:10" x14ac:dyDescent="0.25">
      <c r="A43" s="182"/>
      <c r="B43" s="179"/>
      <c r="C43" s="7">
        <v>6</v>
      </c>
      <c r="D43" s="70" t="s">
        <v>149</v>
      </c>
      <c r="E43" s="64" t="s">
        <v>150</v>
      </c>
      <c r="F43" s="49">
        <v>210</v>
      </c>
      <c r="G43" s="50" t="s">
        <v>147</v>
      </c>
      <c r="H43" s="68"/>
      <c r="I43" s="48" t="s">
        <v>87</v>
      </c>
      <c r="J43" s="71">
        <v>47110000</v>
      </c>
    </row>
    <row r="44" spans="1:10" x14ac:dyDescent="0.25">
      <c r="A44" s="182"/>
      <c r="B44" s="179"/>
      <c r="C44" s="7"/>
      <c r="E44" s="1"/>
      <c r="F44" s="189" t="s">
        <v>168</v>
      </c>
      <c r="G44" s="190"/>
      <c r="H44" s="87" t="s">
        <v>167</v>
      </c>
      <c r="I44" s="14"/>
      <c r="J44" s="14"/>
    </row>
    <row r="45" spans="1:10" x14ac:dyDescent="0.25">
      <c r="A45" s="182"/>
      <c r="B45" s="179"/>
      <c r="C45" s="7"/>
      <c r="D45" s="1" t="s">
        <v>164</v>
      </c>
      <c r="E45" s="1"/>
      <c r="F45" s="187">
        <f>5%*$J$43</f>
        <v>2355500</v>
      </c>
      <c r="G45" s="188"/>
      <c r="H45" s="90">
        <f>F45/$J$43</f>
        <v>0.05</v>
      </c>
      <c r="I45" s="14"/>
      <c r="J45" s="14"/>
    </row>
    <row r="46" spans="1:10" x14ac:dyDescent="0.25">
      <c r="A46" s="182"/>
      <c r="B46" s="179"/>
      <c r="C46" s="7"/>
      <c r="D46" s="1" t="s">
        <v>165</v>
      </c>
      <c r="E46" s="1"/>
      <c r="F46" s="187">
        <f>30%*$J$43</f>
        <v>14133000</v>
      </c>
      <c r="G46" s="188"/>
      <c r="H46" s="90">
        <f t="shared" ref="H46:H47" si="5">F46/$J$43</f>
        <v>0.3</v>
      </c>
      <c r="I46" s="14"/>
      <c r="J46" s="14"/>
    </row>
    <row r="47" spans="1:10" x14ac:dyDescent="0.25">
      <c r="A47" s="182"/>
      <c r="B47" s="179"/>
      <c r="C47" s="7"/>
      <c r="D47" s="1" t="s">
        <v>166</v>
      </c>
      <c r="E47" s="1"/>
      <c r="F47" s="187">
        <f>65%*$J$43</f>
        <v>30621500</v>
      </c>
      <c r="G47" s="188"/>
      <c r="H47" s="90">
        <f t="shared" si="5"/>
        <v>0.65</v>
      </c>
      <c r="I47" s="14"/>
      <c r="J47" s="14"/>
    </row>
    <row r="48" spans="1:10" x14ac:dyDescent="0.25">
      <c r="A48" s="182"/>
      <c r="B48" s="179"/>
      <c r="C48" s="7"/>
      <c r="D48" s="1"/>
      <c r="E48" s="1" t="s">
        <v>169</v>
      </c>
      <c r="F48" s="187">
        <f>SUM(F45:G47)</f>
        <v>47110000</v>
      </c>
      <c r="G48" s="188"/>
      <c r="H48" s="14"/>
      <c r="I48" s="14"/>
      <c r="J48" s="14"/>
    </row>
    <row r="49" spans="1:10" ht="30" x14ac:dyDescent="0.25">
      <c r="A49" s="182"/>
      <c r="B49" s="179"/>
      <c r="C49" s="7">
        <v>7</v>
      </c>
      <c r="D49" s="70" t="s">
        <v>151</v>
      </c>
      <c r="E49" s="64" t="s">
        <v>52</v>
      </c>
      <c r="F49" s="49">
        <v>1</v>
      </c>
      <c r="G49" s="50" t="s">
        <v>57</v>
      </c>
      <c r="H49" s="76"/>
      <c r="I49" s="48" t="s">
        <v>87</v>
      </c>
      <c r="J49" s="71">
        <v>17219000</v>
      </c>
    </row>
    <row r="50" spans="1:10" x14ac:dyDescent="0.25">
      <c r="A50" s="182"/>
      <c r="B50" s="179"/>
      <c r="C50" s="7"/>
      <c r="E50" s="1"/>
      <c r="F50" s="189" t="s">
        <v>168</v>
      </c>
      <c r="G50" s="190"/>
      <c r="H50" s="87" t="s">
        <v>167</v>
      </c>
      <c r="I50" s="14"/>
      <c r="J50" s="14"/>
    </row>
    <row r="51" spans="1:10" x14ac:dyDescent="0.25">
      <c r="A51" s="182"/>
      <c r="B51" s="179"/>
      <c r="C51" s="7"/>
      <c r="D51" s="1" t="s">
        <v>164</v>
      </c>
      <c r="E51" s="1"/>
      <c r="F51" s="187">
        <f>5%*$J$49</f>
        <v>860950</v>
      </c>
      <c r="G51" s="188"/>
      <c r="H51" s="90">
        <f>F51/$J$49</f>
        <v>0.05</v>
      </c>
      <c r="I51" s="14"/>
      <c r="J51" s="14"/>
    </row>
    <row r="52" spans="1:10" x14ac:dyDescent="0.25">
      <c r="A52" s="182"/>
      <c r="B52" s="179"/>
      <c r="C52" s="7"/>
      <c r="D52" s="1" t="s">
        <v>165</v>
      </c>
      <c r="E52" s="1"/>
      <c r="F52" s="187">
        <f>30%*$J$49</f>
        <v>5165700</v>
      </c>
      <c r="G52" s="188"/>
      <c r="H52" s="90">
        <f t="shared" ref="H52:H53" si="6">F52/$J$49</f>
        <v>0.3</v>
      </c>
      <c r="I52" s="14"/>
      <c r="J52" s="14"/>
    </row>
    <row r="53" spans="1:10" x14ac:dyDescent="0.25">
      <c r="A53" s="182"/>
      <c r="B53" s="179"/>
      <c r="C53" s="7"/>
      <c r="D53" s="1" t="s">
        <v>166</v>
      </c>
      <c r="E53" s="1"/>
      <c r="F53" s="187">
        <f>65%*$J$49</f>
        <v>11192350</v>
      </c>
      <c r="G53" s="188"/>
      <c r="H53" s="90">
        <f t="shared" si="6"/>
        <v>0.65</v>
      </c>
      <c r="I53" s="14"/>
      <c r="J53" s="14"/>
    </row>
    <row r="54" spans="1:10" x14ac:dyDescent="0.25">
      <c r="A54" s="182"/>
      <c r="B54" s="179"/>
      <c r="C54" s="7"/>
      <c r="D54" s="1"/>
      <c r="E54" s="1" t="s">
        <v>169</v>
      </c>
      <c r="F54" s="187">
        <f>SUM(F51:G53)</f>
        <v>17219000</v>
      </c>
      <c r="G54" s="188"/>
      <c r="H54" s="14"/>
      <c r="I54" s="14"/>
      <c r="J54" s="14"/>
    </row>
    <row r="55" spans="1:10" ht="30" x14ac:dyDescent="0.25">
      <c r="A55" s="182"/>
      <c r="B55" s="179"/>
      <c r="C55" s="7">
        <v>8</v>
      </c>
      <c r="D55" s="70" t="s">
        <v>159</v>
      </c>
      <c r="E55" s="64" t="s">
        <v>152</v>
      </c>
      <c r="F55" s="49">
        <v>2</v>
      </c>
      <c r="G55" s="50" t="s">
        <v>153</v>
      </c>
      <c r="H55" s="76"/>
      <c r="I55" s="48" t="s">
        <v>87</v>
      </c>
      <c r="J55" s="71">
        <v>6286800</v>
      </c>
    </row>
    <row r="56" spans="1:10" x14ac:dyDescent="0.25">
      <c r="A56" s="84"/>
      <c r="B56" s="82"/>
      <c r="C56" s="7"/>
      <c r="E56" s="1"/>
      <c r="F56" s="189" t="s">
        <v>168</v>
      </c>
      <c r="G56" s="190"/>
      <c r="H56" s="87" t="s">
        <v>167</v>
      </c>
      <c r="I56" s="14"/>
      <c r="J56" s="14"/>
    </row>
    <row r="57" spans="1:10" x14ac:dyDescent="0.25">
      <c r="A57" s="84"/>
      <c r="B57" s="82"/>
      <c r="C57" s="7"/>
      <c r="D57" s="1" t="s">
        <v>164</v>
      </c>
      <c r="E57" s="1"/>
      <c r="F57" s="187">
        <f>5%*$J$55</f>
        <v>314340</v>
      </c>
      <c r="G57" s="188"/>
      <c r="H57" s="90">
        <f>F57/$J$55</f>
        <v>0.05</v>
      </c>
      <c r="I57" s="14"/>
      <c r="J57" s="14"/>
    </row>
    <row r="58" spans="1:10" x14ac:dyDescent="0.25">
      <c r="A58" s="84"/>
      <c r="B58" s="82"/>
      <c r="C58" s="7"/>
      <c r="D58" s="1" t="s">
        <v>165</v>
      </c>
      <c r="E58" s="1"/>
      <c r="F58" s="187">
        <f>30%*$J$55</f>
        <v>1886040</v>
      </c>
      <c r="G58" s="188"/>
      <c r="H58" s="90">
        <f t="shared" ref="H58:H59" si="7">F58/$J$55</f>
        <v>0.3</v>
      </c>
      <c r="I58" s="14"/>
      <c r="J58" s="14"/>
    </row>
    <row r="59" spans="1:10" x14ac:dyDescent="0.25">
      <c r="A59" s="84"/>
      <c r="B59" s="82"/>
      <c r="C59" s="7"/>
      <c r="D59" s="1" t="s">
        <v>166</v>
      </c>
      <c r="E59" s="1"/>
      <c r="F59" s="187">
        <f>65%*$J$55</f>
        <v>4086420</v>
      </c>
      <c r="G59" s="188"/>
      <c r="H59" s="90">
        <f t="shared" si="7"/>
        <v>0.65</v>
      </c>
      <c r="I59" s="14"/>
      <c r="J59" s="14"/>
    </row>
    <row r="60" spans="1:10" x14ac:dyDescent="0.25">
      <c r="A60" s="84"/>
      <c r="B60" s="82"/>
      <c r="C60" s="7"/>
      <c r="D60" s="1"/>
      <c r="E60" s="1" t="s">
        <v>169</v>
      </c>
      <c r="F60" s="187">
        <f>SUM(F57:G59)</f>
        <v>6286800</v>
      </c>
      <c r="G60" s="188"/>
      <c r="H60" s="14"/>
      <c r="I60" s="14"/>
      <c r="J60" s="14"/>
    </row>
    <row r="61" spans="1:10" x14ac:dyDescent="0.25">
      <c r="A61" s="53"/>
      <c r="B61" s="47"/>
      <c r="C61" s="51"/>
      <c r="D61" s="197" t="s">
        <v>172</v>
      </c>
      <c r="E61" s="198"/>
      <c r="F61" s="198"/>
      <c r="G61" s="198"/>
      <c r="H61" s="198"/>
      <c r="I61" s="198"/>
      <c r="J61" s="199"/>
    </row>
    <row r="62" spans="1:10" x14ac:dyDescent="0.25">
      <c r="A62" s="53"/>
      <c r="B62" s="47"/>
      <c r="C62" s="7"/>
      <c r="D62" s="1" t="s">
        <v>164</v>
      </c>
      <c r="E62" s="1"/>
      <c r="F62" s="187">
        <f>SUM(F57,F51,F45,F39,F33,F27,F21,F15)</f>
        <v>28796754</v>
      </c>
      <c r="G62" s="188"/>
      <c r="H62" s="90">
        <f>F62/$F$65</f>
        <v>3.3087166936679194E-2</v>
      </c>
      <c r="I62" s="14"/>
      <c r="J62" s="14"/>
    </row>
    <row r="63" spans="1:10" x14ac:dyDescent="0.25">
      <c r="A63" s="53"/>
      <c r="B63" s="47"/>
      <c r="C63" s="7"/>
      <c r="D63" s="1" t="s">
        <v>165</v>
      </c>
      <c r="E63" s="1"/>
      <c r="F63" s="187">
        <f>SUM(F58,F52,F46,F40,F34,F28,F22,F16)</f>
        <v>275818746</v>
      </c>
      <c r="G63" s="188"/>
      <c r="H63" s="90">
        <f t="shared" ref="H63:H64" si="8">F63/$F$65</f>
        <v>0.3169128330633208</v>
      </c>
      <c r="I63" s="14"/>
      <c r="J63" s="14"/>
    </row>
    <row r="64" spans="1:10" x14ac:dyDescent="0.25">
      <c r="A64" s="53"/>
      <c r="B64" s="47"/>
      <c r="C64" s="7"/>
      <c r="D64" s="1" t="s">
        <v>166</v>
      </c>
      <c r="E64" s="1"/>
      <c r="F64" s="187">
        <f>SUM(F59,F53,F47,F41,F35,F29,F23,F17)</f>
        <v>565714500</v>
      </c>
      <c r="G64" s="188"/>
      <c r="H64" s="90">
        <f t="shared" si="8"/>
        <v>0.65</v>
      </c>
      <c r="I64" s="14"/>
      <c r="J64" s="14"/>
    </row>
    <row r="65" spans="1:10" x14ac:dyDescent="0.25">
      <c r="A65" s="53"/>
      <c r="B65" s="47"/>
      <c r="C65" s="7"/>
      <c r="D65" s="1"/>
      <c r="E65" s="1" t="s">
        <v>169</v>
      </c>
      <c r="F65" s="187">
        <f>SUM(F62:G64)</f>
        <v>870330000</v>
      </c>
      <c r="G65" s="188"/>
      <c r="H65" s="14"/>
      <c r="I65" s="14"/>
      <c r="J65" s="14"/>
    </row>
    <row r="66" spans="1:10" ht="15" customHeight="1" x14ac:dyDescent="0.25">
      <c r="A66" s="176" t="s">
        <v>18</v>
      </c>
      <c r="B66" s="176"/>
      <c r="C66" s="176"/>
      <c r="D66" s="176"/>
      <c r="E66" s="176"/>
      <c r="F66" s="176"/>
      <c r="G66" s="176"/>
      <c r="H66" s="176"/>
      <c r="I66" s="176"/>
      <c r="J66" s="9">
        <f>SUM(J13:J55)</f>
        <v>870330000</v>
      </c>
    </row>
    <row r="67" spans="1:10" ht="30" x14ac:dyDescent="0.25">
      <c r="A67" s="19">
        <v>3</v>
      </c>
      <c r="B67" s="27" t="s">
        <v>22</v>
      </c>
      <c r="C67" s="7"/>
      <c r="D67" s="1"/>
      <c r="E67" s="15"/>
      <c r="F67" s="31"/>
      <c r="G67" s="33"/>
      <c r="H67" s="16"/>
      <c r="I67" s="17"/>
      <c r="J67" s="18"/>
    </row>
    <row r="68" spans="1:10" x14ac:dyDescent="0.25">
      <c r="A68" s="204" t="s">
        <v>19</v>
      </c>
      <c r="B68" s="205"/>
      <c r="C68" s="205"/>
      <c r="D68" s="205"/>
      <c r="E68" s="205"/>
      <c r="F68" s="205"/>
      <c r="G68" s="205"/>
      <c r="H68" s="205"/>
      <c r="I68" s="206"/>
      <c r="J68" s="12">
        <f>SUM(J67)</f>
        <v>0</v>
      </c>
    </row>
    <row r="69" spans="1:10" ht="30" x14ac:dyDescent="0.25">
      <c r="A69" s="181">
        <v>4</v>
      </c>
      <c r="B69" s="184" t="s">
        <v>120</v>
      </c>
      <c r="C69" s="7">
        <v>1</v>
      </c>
      <c r="D69" s="74" t="s">
        <v>160</v>
      </c>
      <c r="E69" s="64" t="s">
        <v>48</v>
      </c>
      <c r="F69" s="72" t="s">
        <v>154</v>
      </c>
      <c r="G69" s="50" t="s">
        <v>158</v>
      </c>
      <c r="H69" s="78"/>
      <c r="I69" s="48"/>
      <c r="J69" s="66">
        <v>27972200</v>
      </c>
    </row>
    <row r="70" spans="1:10" x14ac:dyDescent="0.25">
      <c r="A70" s="182"/>
      <c r="B70" s="184"/>
      <c r="C70" s="6">
        <v>2</v>
      </c>
      <c r="D70" s="63" t="s">
        <v>121</v>
      </c>
      <c r="E70" s="64" t="s">
        <v>56</v>
      </c>
      <c r="F70" s="72">
        <v>5</v>
      </c>
      <c r="G70" s="73" t="s">
        <v>155</v>
      </c>
      <c r="H70" s="69"/>
      <c r="I70" s="48"/>
      <c r="J70" s="66">
        <v>5000000</v>
      </c>
    </row>
    <row r="71" spans="1:10" x14ac:dyDescent="0.25">
      <c r="A71" s="183"/>
      <c r="B71" s="184"/>
      <c r="C71" s="6">
        <v>3</v>
      </c>
      <c r="D71" s="63" t="s">
        <v>156</v>
      </c>
      <c r="E71" s="64" t="s">
        <v>56</v>
      </c>
      <c r="F71" s="72">
        <v>1</v>
      </c>
      <c r="G71" s="73" t="s">
        <v>157</v>
      </c>
      <c r="H71" s="69"/>
      <c r="I71" s="48"/>
      <c r="J71" s="66">
        <v>8272800</v>
      </c>
    </row>
    <row r="72" spans="1:10" x14ac:dyDescent="0.25">
      <c r="A72" s="176" t="s">
        <v>23</v>
      </c>
      <c r="B72" s="176"/>
      <c r="C72" s="176"/>
      <c r="D72" s="176"/>
      <c r="E72" s="176"/>
      <c r="F72" s="176"/>
      <c r="G72" s="176"/>
      <c r="H72" s="176"/>
      <c r="I72" s="176"/>
      <c r="J72" s="12">
        <f>SUM(J69:J71)</f>
        <v>41245000</v>
      </c>
    </row>
    <row r="73" spans="1:10" x14ac:dyDescent="0.25">
      <c r="A73" s="186" t="s">
        <v>65</v>
      </c>
      <c r="B73" s="186"/>
      <c r="C73" s="186"/>
      <c r="D73" s="186"/>
      <c r="E73" s="186"/>
      <c r="F73" s="186"/>
      <c r="G73" s="186"/>
      <c r="H73" s="186"/>
      <c r="I73" s="186"/>
      <c r="J73" s="79">
        <f>J72+J68+J66+J12</f>
        <v>911575000</v>
      </c>
    </row>
    <row r="75" spans="1:10" x14ac:dyDescent="0.25">
      <c r="I75" s="29" t="s">
        <v>161</v>
      </c>
    </row>
    <row r="76" spans="1:10" x14ac:dyDescent="0.25">
      <c r="I76" s="29" t="s">
        <v>162</v>
      </c>
    </row>
    <row r="77" spans="1:10" x14ac:dyDescent="0.25">
      <c r="I77" s="29"/>
    </row>
    <row r="78" spans="1:10" x14ac:dyDescent="0.25">
      <c r="I78" s="29"/>
    </row>
    <row r="79" spans="1:10" x14ac:dyDescent="0.25">
      <c r="I79" s="62" t="s">
        <v>163</v>
      </c>
    </row>
  </sheetData>
  <mergeCells count="63">
    <mergeCell ref="F65:G65"/>
    <mergeCell ref="F60:G60"/>
    <mergeCell ref="D61:J61"/>
    <mergeCell ref="F62:G62"/>
    <mergeCell ref="F63:G63"/>
    <mergeCell ref="F64:G64"/>
    <mergeCell ref="F54:G54"/>
    <mergeCell ref="F56:G56"/>
    <mergeCell ref="F57:G57"/>
    <mergeCell ref="F58:G58"/>
    <mergeCell ref="F59:G59"/>
    <mergeCell ref="F48:G48"/>
    <mergeCell ref="F50:G50"/>
    <mergeCell ref="F51:G51"/>
    <mergeCell ref="F52:G52"/>
    <mergeCell ref="F53:G53"/>
    <mergeCell ref="F42:G42"/>
    <mergeCell ref="F44:G44"/>
    <mergeCell ref="F45:G45"/>
    <mergeCell ref="F46:G46"/>
    <mergeCell ref="F47:G47"/>
    <mergeCell ref="F36:G36"/>
    <mergeCell ref="F38:G38"/>
    <mergeCell ref="F39:G39"/>
    <mergeCell ref="F40:G40"/>
    <mergeCell ref="F41:G41"/>
    <mergeCell ref="F30:G30"/>
    <mergeCell ref="F32:G32"/>
    <mergeCell ref="F33:G33"/>
    <mergeCell ref="F34:G34"/>
    <mergeCell ref="F35:G35"/>
    <mergeCell ref="A12:I12"/>
    <mergeCell ref="A13:A55"/>
    <mergeCell ref="F14:G14"/>
    <mergeCell ref="F15:G15"/>
    <mergeCell ref="F16:G16"/>
    <mergeCell ref="F17:G17"/>
    <mergeCell ref="F18:G18"/>
    <mergeCell ref="F20:G20"/>
    <mergeCell ref="F21:G21"/>
    <mergeCell ref="F22:G22"/>
    <mergeCell ref="F23:G23"/>
    <mergeCell ref="F24:G24"/>
    <mergeCell ref="F26:G26"/>
    <mergeCell ref="F27:G27"/>
    <mergeCell ref="F28:G28"/>
    <mergeCell ref="F29:G29"/>
    <mergeCell ref="B13:B55"/>
    <mergeCell ref="A66:I66"/>
    <mergeCell ref="A73:I73"/>
    <mergeCell ref="A1:J1"/>
    <mergeCell ref="A2:J2"/>
    <mergeCell ref="A8:A10"/>
    <mergeCell ref="B8:D9"/>
    <mergeCell ref="E8:E10"/>
    <mergeCell ref="F8:G10"/>
    <mergeCell ref="H8:H10"/>
    <mergeCell ref="I8:I10"/>
    <mergeCell ref="J8:J9"/>
    <mergeCell ref="A68:I68"/>
    <mergeCell ref="A69:A71"/>
    <mergeCell ref="B69:B71"/>
    <mergeCell ref="A72:I72"/>
  </mergeCells>
  <pageMargins left="0.70866141732283472" right="1.4960629921259843" top="0.94488188976377963" bottom="0.94488188976377963" header="0.31496062992125984" footer="0.31496062992125984"/>
  <pageSetup paperSize="5" scale="10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Rekap Kecamatan</vt:lpstr>
      <vt:lpstr>Rekap Kecamatan (2)</vt:lpstr>
      <vt:lpstr>Wonoyoso</vt:lpstr>
      <vt:lpstr>Wonoyoso 100%</vt:lpstr>
      <vt:lpstr>Coprayan</vt:lpstr>
      <vt:lpstr>Coprayan 100%</vt:lpstr>
      <vt:lpstr>daftar upah tenaga kerja</vt:lpstr>
      <vt:lpstr>Paweden 100%</vt:lpstr>
      <vt:lpstr>'daftar upah tenaga kerja'!Print_Area</vt:lpstr>
      <vt:lpstr>'Wonoyoso 100%'!Print_Area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2018-06-05T00:51:56Z</cp:lastPrinted>
  <dcterms:created xsi:type="dcterms:W3CDTF">2018-03-05T17:27:02Z</dcterms:created>
  <dcterms:modified xsi:type="dcterms:W3CDTF">2018-12-07T02:38:08Z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4065f3e1-3172-44f8-a886-300bf3753d4f</vt:lpwstr>
  </property>
</Properties>
</file>